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38" documentId="11_349823FB4FC48980EDEE28F43F36D3B08389452C" xr6:coauthVersionLast="47" xr6:coauthVersionMax="47" xr10:uidLastSave="{DAD594DE-2B6E-4588-AEEC-FB7059F02686}"/>
  <bookViews>
    <workbookView xWindow="-110" yWindow="-110" windowWidth="19420" windowHeight="10300" tabRatio="686" firstSheet="6" activeTab="7" xr2:uid="{00000000-000D-0000-FFFF-FFFF00000000}"/>
  </bookViews>
  <sheets>
    <sheet name="Overview" sheetId="1" state="hidden" r:id="rId1"/>
    <sheet name="Inputs" sheetId="2" state="hidden" r:id="rId2"/>
    <sheet name="Thresholds" sheetId="3" state="hidden" r:id="rId3"/>
    <sheet name="Simulation" sheetId="4" state="hidden" r:id="rId4"/>
    <sheet name="Conditional_PD" sheetId="5" state="hidden" r:id="rId5"/>
    <sheet name="Notes" sheetId="6" state="hidden" r:id="rId6"/>
    <sheet name="Vasicek_Model" sheetId="7" r:id="rId7"/>
    <sheet name="Vasicek_Sensitivity" sheetId="8" r:id="rId8"/>
    <sheet name="Gaussian_to_Vasicek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B21" i="9"/>
  <c r="B20" i="9"/>
  <c r="B19" i="9"/>
  <c r="H6" i="8"/>
  <c r="H7" i="8"/>
  <c r="H8" i="8"/>
  <c r="H9" i="8"/>
  <c r="H5" i="8"/>
  <c r="G7" i="8"/>
  <c r="G8" i="8"/>
  <c r="G9" i="8"/>
  <c r="G6" i="8"/>
  <c r="G5" i="8"/>
  <c r="C21" i="8"/>
  <c r="C22" i="8"/>
  <c r="C23" i="8"/>
  <c r="C24" i="8"/>
  <c r="C25" i="8"/>
  <c r="C20" i="8"/>
  <c r="B21" i="8"/>
  <c r="B22" i="8"/>
  <c r="B23" i="8"/>
  <c r="B24" i="8"/>
  <c r="B25" i="8"/>
  <c r="B20" i="8"/>
  <c r="B11" i="8"/>
  <c r="B12" i="8"/>
  <c r="B13" i="8"/>
  <c r="B14" i="8"/>
  <c r="B15" i="8"/>
  <c r="B10" i="8"/>
  <c r="B9" i="8"/>
  <c r="B8" i="8"/>
  <c r="B7" i="8"/>
  <c r="B6" i="8"/>
  <c r="B5" i="8"/>
  <c r="C16" i="7"/>
  <c r="C15" i="7"/>
  <c r="C14" i="7"/>
  <c r="C15" i="9"/>
  <c r="C12" i="9"/>
  <c r="B12" i="9"/>
  <c r="C11" i="9"/>
  <c r="B11" i="9"/>
  <c r="C10" i="9"/>
  <c r="B10" i="9"/>
  <c r="C8" i="7"/>
  <c r="G59" i="4"/>
  <c r="M54" i="4"/>
  <c r="L54" i="4"/>
  <c r="K54" i="4"/>
  <c r="J54" i="4"/>
  <c r="I54" i="4"/>
  <c r="H54" i="4"/>
  <c r="G54" i="4"/>
  <c r="F54" i="4"/>
  <c r="E54" i="4"/>
  <c r="D54" i="4"/>
  <c r="C54" i="4"/>
  <c r="M53" i="4"/>
  <c r="L53" i="4"/>
  <c r="K53" i="4"/>
  <c r="J53" i="4"/>
  <c r="I53" i="4"/>
  <c r="H53" i="4"/>
  <c r="G53" i="4"/>
  <c r="F53" i="4"/>
  <c r="E53" i="4"/>
  <c r="D53" i="4"/>
  <c r="C53" i="4"/>
  <c r="M52" i="4"/>
  <c r="L52" i="4"/>
  <c r="K52" i="4"/>
  <c r="J52" i="4"/>
  <c r="I52" i="4"/>
  <c r="H52" i="4"/>
  <c r="G52" i="4"/>
  <c r="F52" i="4"/>
  <c r="E52" i="4"/>
  <c r="D52" i="4"/>
  <c r="C52" i="4"/>
  <c r="M51" i="4"/>
  <c r="L51" i="4"/>
  <c r="K51" i="4"/>
  <c r="J51" i="4"/>
  <c r="I51" i="4"/>
  <c r="H51" i="4"/>
  <c r="G51" i="4"/>
  <c r="F51" i="4"/>
  <c r="E51" i="4"/>
  <c r="D51" i="4"/>
  <c r="C51" i="4"/>
  <c r="M50" i="4"/>
  <c r="L50" i="4"/>
  <c r="K50" i="4"/>
  <c r="J50" i="4"/>
  <c r="I50" i="4"/>
  <c r="H50" i="4"/>
  <c r="G50" i="4"/>
  <c r="F50" i="4"/>
  <c r="E50" i="4"/>
  <c r="D50" i="4"/>
  <c r="C50" i="4"/>
  <c r="M49" i="4"/>
  <c r="L49" i="4"/>
  <c r="K49" i="4"/>
  <c r="J49" i="4"/>
  <c r="I49" i="4"/>
  <c r="H49" i="4"/>
  <c r="G49" i="4"/>
  <c r="F49" i="4"/>
  <c r="E49" i="4"/>
  <c r="D49" i="4"/>
  <c r="C49" i="4"/>
  <c r="M48" i="4"/>
  <c r="L48" i="4"/>
  <c r="K48" i="4"/>
  <c r="J48" i="4"/>
  <c r="I48" i="4"/>
  <c r="H48" i="4"/>
  <c r="G48" i="4"/>
  <c r="F48" i="4"/>
  <c r="E48" i="4"/>
  <c r="D48" i="4"/>
  <c r="C48" i="4"/>
  <c r="M47" i="4"/>
  <c r="L47" i="4"/>
  <c r="K47" i="4"/>
  <c r="J47" i="4"/>
  <c r="I47" i="4"/>
  <c r="H47" i="4"/>
  <c r="G47" i="4"/>
  <c r="F47" i="4"/>
  <c r="E47" i="4"/>
  <c r="D47" i="4"/>
  <c r="C47" i="4"/>
  <c r="M46" i="4"/>
  <c r="L46" i="4"/>
  <c r="K46" i="4"/>
  <c r="J46" i="4"/>
  <c r="I46" i="4"/>
  <c r="H46" i="4"/>
  <c r="G46" i="4"/>
  <c r="F46" i="4"/>
  <c r="E46" i="4"/>
  <c r="D46" i="4"/>
  <c r="C46" i="4"/>
  <c r="M45" i="4"/>
  <c r="L45" i="4"/>
  <c r="K45" i="4"/>
  <c r="J45" i="4"/>
  <c r="I45" i="4"/>
  <c r="H45" i="4"/>
  <c r="G45" i="4"/>
  <c r="F45" i="4"/>
  <c r="E45" i="4"/>
  <c r="D45" i="4"/>
  <c r="C45" i="4"/>
  <c r="M44" i="4"/>
  <c r="L44" i="4"/>
  <c r="K44" i="4"/>
  <c r="J44" i="4"/>
  <c r="I44" i="4"/>
  <c r="H44" i="4"/>
  <c r="G44" i="4"/>
  <c r="F44" i="4"/>
  <c r="E44" i="4"/>
  <c r="D44" i="4"/>
  <c r="C44" i="4"/>
  <c r="M43" i="4"/>
  <c r="L43" i="4"/>
  <c r="K43" i="4"/>
  <c r="J43" i="4"/>
  <c r="I43" i="4"/>
  <c r="H43" i="4"/>
  <c r="G43" i="4"/>
  <c r="F43" i="4"/>
  <c r="E43" i="4"/>
  <c r="D43" i="4"/>
  <c r="C43" i="4"/>
  <c r="M42" i="4"/>
  <c r="L42" i="4"/>
  <c r="K42" i="4"/>
  <c r="J42" i="4"/>
  <c r="I42" i="4"/>
  <c r="H42" i="4"/>
  <c r="G42" i="4"/>
  <c r="F42" i="4"/>
  <c r="E42" i="4"/>
  <c r="D42" i="4"/>
  <c r="C42" i="4"/>
  <c r="M41" i="4"/>
  <c r="L41" i="4"/>
  <c r="K41" i="4"/>
  <c r="J41" i="4"/>
  <c r="I41" i="4"/>
  <c r="H41" i="4"/>
  <c r="G41" i="4"/>
  <c r="F41" i="4"/>
  <c r="E41" i="4"/>
  <c r="D41" i="4"/>
  <c r="C41" i="4"/>
  <c r="M40" i="4"/>
  <c r="L40" i="4"/>
  <c r="K40" i="4"/>
  <c r="J40" i="4"/>
  <c r="I40" i="4"/>
  <c r="H40" i="4"/>
  <c r="G40" i="4"/>
  <c r="F40" i="4"/>
  <c r="E40" i="4"/>
  <c r="D40" i="4"/>
  <c r="C40" i="4"/>
  <c r="M39" i="4"/>
  <c r="L39" i="4"/>
  <c r="K39" i="4"/>
  <c r="J39" i="4"/>
  <c r="I39" i="4"/>
  <c r="H39" i="4"/>
  <c r="G39" i="4"/>
  <c r="F39" i="4"/>
  <c r="E39" i="4"/>
  <c r="D39" i="4"/>
  <c r="C39" i="4"/>
  <c r="M38" i="4"/>
  <c r="L38" i="4"/>
  <c r="K38" i="4"/>
  <c r="J38" i="4"/>
  <c r="I38" i="4"/>
  <c r="H38" i="4"/>
  <c r="G38" i="4"/>
  <c r="F38" i="4"/>
  <c r="E38" i="4"/>
  <c r="D38" i="4"/>
  <c r="C38" i="4"/>
  <c r="M37" i="4"/>
  <c r="L37" i="4"/>
  <c r="K37" i="4"/>
  <c r="J37" i="4"/>
  <c r="I37" i="4"/>
  <c r="H37" i="4"/>
  <c r="G37" i="4"/>
  <c r="F37" i="4"/>
  <c r="E37" i="4"/>
  <c r="D37" i="4"/>
  <c r="C37" i="4"/>
  <c r="M36" i="4"/>
  <c r="L36" i="4"/>
  <c r="K36" i="4"/>
  <c r="J36" i="4"/>
  <c r="I36" i="4"/>
  <c r="H36" i="4"/>
  <c r="G36" i="4"/>
  <c r="F36" i="4"/>
  <c r="E36" i="4"/>
  <c r="D36" i="4"/>
  <c r="C36" i="4"/>
  <c r="M35" i="4"/>
  <c r="L35" i="4"/>
  <c r="K35" i="4"/>
  <c r="J35" i="4"/>
  <c r="I35" i="4"/>
  <c r="H35" i="4"/>
  <c r="G35" i="4"/>
  <c r="F35" i="4"/>
  <c r="E35" i="4"/>
  <c r="D35" i="4"/>
  <c r="C35" i="4"/>
  <c r="M34" i="4"/>
  <c r="L34" i="4"/>
  <c r="K34" i="4"/>
  <c r="J34" i="4"/>
  <c r="I34" i="4"/>
  <c r="H34" i="4"/>
  <c r="G34" i="4"/>
  <c r="F34" i="4"/>
  <c r="E34" i="4"/>
  <c r="D34" i="4"/>
  <c r="C34" i="4"/>
  <c r="M33" i="4"/>
  <c r="L33" i="4"/>
  <c r="K33" i="4"/>
  <c r="J33" i="4"/>
  <c r="I33" i="4"/>
  <c r="H33" i="4"/>
  <c r="G33" i="4"/>
  <c r="F33" i="4"/>
  <c r="E33" i="4"/>
  <c r="D33" i="4"/>
  <c r="C33" i="4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30" i="4"/>
  <c r="L30" i="4"/>
  <c r="K30" i="4"/>
  <c r="J30" i="4"/>
  <c r="I30" i="4"/>
  <c r="H30" i="4"/>
  <c r="G30" i="4"/>
  <c r="F30" i="4"/>
  <c r="E30" i="4"/>
  <c r="D30" i="4"/>
  <c r="C30" i="4"/>
  <c r="M29" i="4"/>
  <c r="L29" i="4"/>
  <c r="K29" i="4"/>
  <c r="J29" i="4"/>
  <c r="I29" i="4"/>
  <c r="H29" i="4"/>
  <c r="G29" i="4"/>
  <c r="F29" i="4"/>
  <c r="E29" i="4"/>
  <c r="D29" i="4"/>
  <c r="C29" i="4"/>
  <c r="M28" i="4"/>
  <c r="L28" i="4"/>
  <c r="K28" i="4"/>
  <c r="J28" i="4"/>
  <c r="I28" i="4"/>
  <c r="H28" i="4"/>
  <c r="G28" i="4"/>
  <c r="F28" i="4"/>
  <c r="E28" i="4"/>
  <c r="D28" i="4"/>
  <c r="C28" i="4"/>
  <c r="M27" i="4"/>
  <c r="L27" i="4"/>
  <c r="K27" i="4"/>
  <c r="J27" i="4"/>
  <c r="I27" i="4"/>
  <c r="H27" i="4"/>
  <c r="G27" i="4"/>
  <c r="F27" i="4"/>
  <c r="E27" i="4"/>
  <c r="D27" i="4"/>
  <c r="C27" i="4"/>
  <c r="M26" i="4"/>
  <c r="L26" i="4"/>
  <c r="K26" i="4"/>
  <c r="J26" i="4"/>
  <c r="I26" i="4"/>
  <c r="H26" i="4"/>
  <c r="G26" i="4"/>
  <c r="F26" i="4"/>
  <c r="E26" i="4"/>
  <c r="D26" i="4"/>
  <c r="C26" i="4"/>
  <c r="M25" i="4"/>
  <c r="L25" i="4"/>
  <c r="K25" i="4"/>
  <c r="J25" i="4"/>
  <c r="I25" i="4"/>
  <c r="H25" i="4"/>
  <c r="G25" i="4"/>
  <c r="F25" i="4"/>
  <c r="E25" i="4"/>
  <c r="D25" i="4"/>
  <c r="C25" i="4"/>
  <c r="M24" i="4"/>
  <c r="L24" i="4"/>
  <c r="K24" i="4"/>
  <c r="J24" i="4"/>
  <c r="I24" i="4"/>
  <c r="H24" i="4"/>
  <c r="G24" i="4"/>
  <c r="F24" i="4"/>
  <c r="E24" i="4"/>
  <c r="D24" i="4"/>
  <c r="C24" i="4"/>
  <c r="M23" i="4"/>
  <c r="L23" i="4"/>
  <c r="K23" i="4"/>
  <c r="J23" i="4"/>
  <c r="I23" i="4"/>
  <c r="H23" i="4"/>
  <c r="G23" i="4"/>
  <c r="F23" i="4"/>
  <c r="E23" i="4"/>
  <c r="D23" i="4"/>
  <c r="C23" i="4"/>
  <c r="M22" i="4"/>
  <c r="L22" i="4"/>
  <c r="K22" i="4"/>
  <c r="J22" i="4"/>
  <c r="I22" i="4"/>
  <c r="H22" i="4"/>
  <c r="G22" i="4"/>
  <c r="F22" i="4"/>
  <c r="E22" i="4"/>
  <c r="D22" i="4"/>
  <c r="C22" i="4"/>
  <c r="M21" i="4"/>
  <c r="L21" i="4"/>
  <c r="K21" i="4"/>
  <c r="J21" i="4"/>
  <c r="I21" i="4"/>
  <c r="H21" i="4"/>
  <c r="G21" i="4"/>
  <c r="F21" i="4"/>
  <c r="E21" i="4"/>
  <c r="D21" i="4"/>
  <c r="C21" i="4"/>
  <c r="M20" i="4"/>
  <c r="L20" i="4"/>
  <c r="K20" i="4"/>
  <c r="J20" i="4"/>
  <c r="I20" i="4"/>
  <c r="H20" i="4"/>
  <c r="G20" i="4"/>
  <c r="F20" i="4"/>
  <c r="E20" i="4"/>
  <c r="D20" i="4"/>
  <c r="C20" i="4"/>
  <c r="M19" i="4"/>
  <c r="L19" i="4"/>
  <c r="K19" i="4"/>
  <c r="J19" i="4"/>
  <c r="I19" i="4"/>
  <c r="H19" i="4"/>
  <c r="G19" i="4"/>
  <c r="F19" i="4"/>
  <c r="E19" i="4"/>
  <c r="D19" i="4"/>
  <c r="C19" i="4"/>
  <c r="M18" i="4"/>
  <c r="L18" i="4"/>
  <c r="K18" i="4"/>
  <c r="J18" i="4"/>
  <c r="I18" i="4"/>
  <c r="H18" i="4"/>
  <c r="G18" i="4"/>
  <c r="F18" i="4"/>
  <c r="E18" i="4"/>
  <c r="D18" i="4"/>
  <c r="C18" i="4"/>
  <c r="M17" i="4"/>
  <c r="L17" i="4"/>
  <c r="K17" i="4"/>
  <c r="J17" i="4"/>
  <c r="I17" i="4"/>
  <c r="H17" i="4"/>
  <c r="G17" i="4"/>
  <c r="F17" i="4"/>
  <c r="E17" i="4"/>
  <c r="D17" i="4"/>
  <c r="C17" i="4"/>
  <c r="M16" i="4"/>
  <c r="L16" i="4"/>
  <c r="K16" i="4"/>
  <c r="J16" i="4"/>
  <c r="I16" i="4"/>
  <c r="H16" i="4"/>
  <c r="G16" i="4"/>
  <c r="F16" i="4"/>
  <c r="E16" i="4"/>
  <c r="D16" i="4"/>
  <c r="C16" i="4"/>
  <c r="M15" i="4"/>
  <c r="L15" i="4"/>
  <c r="K15" i="4"/>
  <c r="J15" i="4"/>
  <c r="I15" i="4"/>
  <c r="H15" i="4"/>
  <c r="G15" i="4"/>
  <c r="F15" i="4"/>
  <c r="E15" i="4"/>
  <c r="D15" i="4"/>
  <c r="C15" i="4"/>
  <c r="M14" i="4"/>
  <c r="L14" i="4"/>
  <c r="K14" i="4"/>
  <c r="J14" i="4"/>
  <c r="I14" i="4"/>
  <c r="H14" i="4"/>
  <c r="G14" i="4"/>
  <c r="F14" i="4"/>
  <c r="E14" i="4"/>
  <c r="D14" i="4"/>
  <c r="C14" i="4"/>
  <c r="M13" i="4"/>
  <c r="L13" i="4"/>
  <c r="K13" i="4"/>
  <c r="J13" i="4"/>
  <c r="I13" i="4"/>
  <c r="H13" i="4"/>
  <c r="G13" i="4"/>
  <c r="F13" i="4"/>
  <c r="E13" i="4"/>
  <c r="D13" i="4"/>
  <c r="C13" i="4"/>
  <c r="M12" i="4"/>
  <c r="L12" i="4"/>
  <c r="K12" i="4"/>
  <c r="J12" i="4"/>
  <c r="I12" i="4"/>
  <c r="H12" i="4"/>
  <c r="G12" i="4"/>
  <c r="F12" i="4"/>
  <c r="E12" i="4"/>
  <c r="D12" i="4"/>
  <c r="C12" i="4"/>
  <c r="M11" i="4"/>
  <c r="L11" i="4"/>
  <c r="K11" i="4"/>
  <c r="J11" i="4"/>
  <c r="I11" i="4"/>
  <c r="H11" i="4"/>
  <c r="G11" i="4"/>
  <c r="F11" i="4"/>
  <c r="E11" i="4"/>
  <c r="D11" i="4"/>
  <c r="C11" i="4"/>
  <c r="M10" i="4"/>
  <c r="L10" i="4"/>
  <c r="K10" i="4"/>
  <c r="J10" i="4"/>
  <c r="I10" i="4"/>
  <c r="H10" i="4"/>
  <c r="G10" i="4"/>
  <c r="F10" i="4"/>
  <c r="E10" i="4"/>
  <c r="D10" i="4"/>
  <c r="C10" i="4"/>
  <c r="M9" i="4"/>
  <c r="L9" i="4"/>
  <c r="K9" i="4"/>
  <c r="J9" i="4"/>
  <c r="I9" i="4"/>
  <c r="H9" i="4"/>
  <c r="G9" i="4"/>
  <c r="F9" i="4"/>
  <c r="E9" i="4"/>
  <c r="D9" i="4"/>
  <c r="C9" i="4"/>
  <c r="M8" i="4"/>
  <c r="L8" i="4"/>
  <c r="K8" i="4"/>
  <c r="J8" i="4"/>
  <c r="I8" i="4"/>
  <c r="H8" i="4"/>
  <c r="G8" i="4"/>
  <c r="F8" i="4"/>
  <c r="E8" i="4"/>
  <c r="D8" i="4"/>
  <c r="C8" i="4"/>
  <c r="M7" i="4"/>
  <c r="L7" i="4"/>
  <c r="K7" i="4"/>
  <c r="J7" i="4"/>
  <c r="I7" i="4"/>
  <c r="H7" i="4"/>
  <c r="G7" i="4"/>
  <c r="F7" i="4"/>
  <c r="E7" i="4"/>
  <c r="D7" i="4"/>
  <c r="C7" i="4"/>
  <c r="M6" i="4"/>
  <c r="L6" i="4"/>
  <c r="K6" i="4"/>
  <c r="J6" i="4"/>
  <c r="I6" i="4"/>
  <c r="H6" i="4"/>
  <c r="G6" i="4"/>
  <c r="F6" i="4"/>
  <c r="E6" i="4"/>
  <c r="D6" i="4"/>
  <c r="C6" i="4"/>
  <c r="M5" i="4"/>
  <c r="L5" i="4"/>
  <c r="K5" i="4"/>
  <c r="J5" i="4"/>
  <c r="I5" i="4"/>
  <c r="H5" i="4"/>
  <c r="G5" i="4"/>
  <c r="F5" i="4"/>
  <c r="E5" i="4"/>
  <c r="D5" i="4"/>
  <c r="C5" i="4"/>
  <c r="C9" i="3"/>
  <c r="C8" i="3"/>
  <c r="C7" i="3"/>
  <c r="C6" i="3"/>
  <c r="C5" i="3"/>
  <c r="C16" i="2"/>
  <c r="C15" i="2"/>
  <c r="C14" i="2"/>
  <c r="C13" i="2"/>
  <c r="C12" i="2"/>
  <c r="B8" i="2"/>
  <c r="B7" i="2"/>
  <c r="D15" i="7"/>
  <c r="D16" i="7"/>
  <c r="D14" i="7"/>
  <c r="T48" i="4" l="1"/>
  <c r="T50" i="4"/>
  <c r="W36" i="4"/>
  <c r="N38" i="4"/>
  <c r="X38" i="4" s="1"/>
  <c r="V25" i="4"/>
  <c r="T49" i="4"/>
  <c r="AD49" i="4" s="1"/>
  <c r="U10" i="4"/>
  <c r="AE10" i="4" s="1"/>
  <c r="Q30" i="4"/>
  <c r="AA30" i="4" s="1"/>
  <c r="V42" i="4"/>
  <c r="AF42" i="4" s="1"/>
  <c r="N40" i="4"/>
  <c r="X40" i="4" s="1"/>
  <c r="V24" i="4"/>
  <c r="AF24" i="4" s="1"/>
  <c r="U11" i="4"/>
  <c r="AE11" i="4" s="1"/>
  <c r="Q19" i="4"/>
  <c r="AA19" i="4" s="1"/>
  <c r="O20" i="4"/>
  <c r="Y20" i="4" s="1"/>
  <c r="O8" i="4"/>
  <c r="Y8" i="4" s="1"/>
  <c r="S23" i="4"/>
  <c r="AC23" i="4" s="1"/>
  <c r="U17" i="4"/>
  <c r="AE17" i="4" s="1"/>
  <c r="S18" i="4"/>
  <c r="AC18" i="4" s="1"/>
  <c r="U5" i="4"/>
  <c r="AE5" i="4" s="1"/>
  <c r="U23" i="4"/>
  <c r="AE23" i="4" s="1"/>
  <c r="W22" i="4"/>
  <c r="AG22" i="4" s="1"/>
  <c r="P39" i="4"/>
  <c r="Z39" i="4" s="1"/>
  <c r="T36" i="4"/>
  <c r="AD36" i="4" s="1"/>
  <c r="S33" i="4"/>
  <c r="AC33" i="4" s="1"/>
  <c r="P37" i="4"/>
  <c r="Z37" i="4" s="1"/>
  <c r="S17" i="4"/>
  <c r="AC17" i="4" s="1"/>
  <c r="T37" i="4"/>
  <c r="AD37" i="4" s="1"/>
  <c r="S12" i="4"/>
  <c r="AC12" i="4" s="1"/>
  <c r="V41" i="4"/>
  <c r="AF41" i="4" s="1"/>
  <c r="Q7" i="4"/>
  <c r="AA7" i="4" s="1"/>
  <c r="V34" i="4"/>
  <c r="AF34" i="4" s="1"/>
  <c r="D25" i="8"/>
  <c r="W16" i="4"/>
  <c r="AG16" i="4" s="1"/>
  <c r="O14" i="4"/>
  <c r="Y14" i="4" s="1"/>
  <c r="U28" i="4"/>
  <c r="AE28" i="4" s="1"/>
  <c r="O13" i="4"/>
  <c r="Y13" i="4" s="1"/>
  <c r="P27" i="4"/>
  <c r="Z27" i="4" s="1"/>
  <c r="W31" i="4"/>
  <c r="AG31" i="4" s="1"/>
  <c r="O7" i="4"/>
  <c r="Y7" i="4" s="1"/>
  <c r="O6" i="4"/>
  <c r="Y6" i="4" s="1"/>
  <c r="R38" i="4"/>
  <c r="AB38" i="4" s="1"/>
  <c r="P40" i="4"/>
  <c r="Z40" i="4" s="1"/>
  <c r="O35" i="4"/>
  <c r="Y35" i="4" s="1"/>
  <c r="D24" i="8"/>
  <c r="N41" i="4"/>
  <c r="X41" i="4" s="1"/>
  <c r="W10" i="4"/>
  <c r="AG10" i="4" s="1"/>
  <c r="V49" i="4"/>
  <c r="AF49" i="4" s="1"/>
  <c r="R28" i="4"/>
  <c r="AB28" i="4" s="1"/>
  <c r="Q18" i="4"/>
  <c r="AA18" i="4" s="1"/>
  <c r="S11" i="4"/>
  <c r="AC11" i="4" s="1"/>
  <c r="U22" i="4"/>
  <c r="AE22" i="4" s="1"/>
  <c r="D20" i="8"/>
  <c r="N30" i="4"/>
  <c r="X30" i="4" s="1"/>
  <c r="D21" i="8"/>
  <c r="Q12" i="4"/>
  <c r="AA12" i="4" s="1"/>
  <c r="S5" i="4"/>
  <c r="AC5" i="4" s="1"/>
  <c r="W15" i="4"/>
  <c r="AG15" i="4" s="1"/>
  <c r="U16" i="4"/>
  <c r="AE16" i="4" s="1"/>
  <c r="W21" i="4"/>
  <c r="AG21" i="4" s="1"/>
  <c r="R24" i="4"/>
  <c r="AB24" i="4" s="1"/>
  <c r="U31" i="4"/>
  <c r="AE31" i="4" s="1"/>
  <c r="Q33" i="4"/>
  <c r="AA33" i="4" s="1"/>
  <c r="D22" i="8"/>
  <c r="S6" i="4"/>
  <c r="AC6" i="4" s="1"/>
  <c r="N51" i="4"/>
  <c r="X51" i="4" s="1"/>
  <c r="Q6" i="4"/>
  <c r="AA6" i="4" s="1"/>
  <c r="W9" i="4"/>
  <c r="AG9" i="4" s="1"/>
  <c r="C14" i="8"/>
  <c r="D23" i="8"/>
  <c r="AF25" i="4"/>
  <c r="F23" i="5"/>
  <c r="F11" i="5"/>
  <c r="F18" i="5"/>
  <c r="F6" i="5"/>
  <c r="F25" i="5"/>
  <c r="F13" i="5"/>
  <c r="F20" i="5"/>
  <c r="F8" i="5"/>
  <c r="F27" i="5"/>
  <c r="F15" i="5"/>
  <c r="F22" i="5"/>
  <c r="F10" i="5"/>
  <c r="F29" i="5"/>
  <c r="F17" i="5"/>
  <c r="F5" i="5"/>
  <c r="F24" i="5"/>
  <c r="F12" i="5"/>
  <c r="F19" i="5"/>
  <c r="F7" i="5"/>
  <c r="F26" i="5"/>
  <c r="F14" i="5"/>
  <c r="F21" i="5"/>
  <c r="F9" i="5"/>
  <c r="F28" i="5"/>
  <c r="F16" i="5"/>
  <c r="D21" i="5"/>
  <c r="D9" i="5"/>
  <c r="D28" i="5"/>
  <c r="D16" i="5"/>
  <c r="D23" i="5"/>
  <c r="D11" i="5"/>
  <c r="D18" i="5"/>
  <c r="D6" i="5"/>
  <c r="D25" i="5"/>
  <c r="D13" i="5"/>
  <c r="D20" i="5"/>
  <c r="D8" i="5"/>
  <c r="D27" i="5"/>
  <c r="D15" i="5"/>
  <c r="D22" i="5"/>
  <c r="D10" i="5"/>
  <c r="D29" i="5"/>
  <c r="D17" i="5"/>
  <c r="D5" i="5"/>
  <c r="D24" i="5"/>
  <c r="D12" i="5"/>
  <c r="D19" i="5"/>
  <c r="D7" i="5"/>
  <c r="D26" i="5"/>
  <c r="D14" i="5"/>
  <c r="T7" i="4"/>
  <c r="AD7" i="4" s="1"/>
  <c r="S7" i="4"/>
  <c r="AC7" i="4" s="1"/>
  <c r="N7" i="4"/>
  <c r="O19" i="4"/>
  <c r="Y19" i="4" s="1"/>
  <c r="W8" i="4"/>
  <c r="AG8" i="4" s="1"/>
  <c r="V8" i="4"/>
  <c r="AF8" i="4" s="1"/>
  <c r="R8" i="4"/>
  <c r="AB8" i="4" s="1"/>
  <c r="Q8" i="4"/>
  <c r="AA8" i="4" s="1"/>
  <c r="Q13" i="4"/>
  <c r="AA13" i="4" s="1"/>
  <c r="AD48" i="4"/>
  <c r="Q5" i="4"/>
  <c r="AA5" i="4" s="1"/>
  <c r="AD50" i="4"/>
  <c r="C26" i="5"/>
  <c r="C14" i="5"/>
  <c r="C21" i="5"/>
  <c r="C9" i="5"/>
  <c r="C28" i="5"/>
  <c r="C16" i="5"/>
  <c r="C23" i="5"/>
  <c r="C11" i="5"/>
  <c r="C18" i="5"/>
  <c r="C6" i="5"/>
  <c r="C25" i="5"/>
  <c r="C13" i="5"/>
  <c r="C20" i="5"/>
  <c r="C8" i="5"/>
  <c r="C27" i="5"/>
  <c r="C15" i="5"/>
  <c r="C22" i="5"/>
  <c r="C10" i="5"/>
  <c r="C29" i="5"/>
  <c r="C17" i="5"/>
  <c r="C5" i="5"/>
  <c r="C24" i="5"/>
  <c r="C12" i="5"/>
  <c r="C19" i="5"/>
  <c r="C7" i="5"/>
  <c r="R5" i="4"/>
  <c r="AB5" i="4" s="1"/>
  <c r="P6" i="4"/>
  <c r="Z6" i="4" s="1"/>
  <c r="V9" i="4"/>
  <c r="AF9" i="4" s="1"/>
  <c r="T10" i="4"/>
  <c r="AD10" i="4" s="1"/>
  <c r="R11" i="4"/>
  <c r="AB11" i="4" s="1"/>
  <c r="P12" i="4"/>
  <c r="Z12" i="4" s="1"/>
  <c r="N13" i="4"/>
  <c r="V15" i="4"/>
  <c r="AF15" i="4" s="1"/>
  <c r="T16" i="4"/>
  <c r="AD16" i="4" s="1"/>
  <c r="R17" i="4"/>
  <c r="AB17" i="4" s="1"/>
  <c r="P18" i="4"/>
  <c r="Z18" i="4" s="1"/>
  <c r="N19" i="4"/>
  <c r="V21" i="4"/>
  <c r="AF21" i="4" s="1"/>
  <c r="T22" i="4"/>
  <c r="AD22" i="4" s="1"/>
  <c r="R23" i="4"/>
  <c r="AB23" i="4" s="1"/>
  <c r="Q24" i="4"/>
  <c r="AA24" i="4" s="1"/>
  <c r="U25" i="4"/>
  <c r="AE25" i="4" s="1"/>
  <c r="W26" i="4"/>
  <c r="AG26" i="4" s="1"/>
  <c r="Q28" i="4"/>
  <c r="AA28" i="4" s="1"/>
  <c r="T31" i="4"/>
  <c r="AD31" i="4" s="1"/>
  <c r="P33" i="4"/>
  <c r="Z33" i="4" s="1"/>
  <c r="U34" i="4"/>
  <c r="AE34" i="4" s="1"/>
  <c r="R36" i="4"/>
  <c r="AB36" i="4" s="1"/>
  <c r="T42" i="4"/>
  <c r="AD42" i="4" s="1"/>
  <c r="V43" i="4"/>
  <c r="AF43" i="4" s="1"/>
  <c r="R49" i="4"/>
  <c r="AB49" i="4" s="1"/>
  <c r="S50" i="4"/>
  <c r="AC50" i="4" s="1"/>
  <c r="E28" i="5"/>
  <c r="E16" i="5"/>
  <c r="E23" i="5"/>
  <c r="E11" i="5"/>
  <c r="E18" i="5"/>
  <c r="E6" i="5"/>
  <c r="E25" i="5"/>
  <c r="E13" i="5"/>
  <c r="E20" i="5"/>
  <c r="E8" i="5"/>
  <c r="E27" i="5"/>
  <c r="E15" i="5"/>
  <c r="E22" i="5"/>
  <c r="E10" i="5"/>
  <c r="E29" i="5"/>
  <c r="E17" i="5"/>
  <c r="E5" i="5"/>
  <c r="E24" i="5"/>
  <c r="E12" i="5"/>
  <c r="E19" i="5"/>
  <c r="E7" i="5"/>
  <c r="E26" i="5"/>
  <c r="E14" i="5"/>
  <c r="E21" i="5"/>
  <c r="E9" i="5"/>
  <c r="T5" i="4"/>
  <c r="AD5" i="4" s="1"/>
  <c r="R6" i="4"/>
  <c r="AB6" i="4" s="1"/>
  <c r="P7" i="4"/>
  <c r="Z7" i="4" s="1"/>
  <c r="N8" i="4"/>
  <c r="V10" i="4"/>
  <c r="AF10" i="4" s="1"/>
  <c r="T11" i="4"/>
  <c r="AD11" i="4" s="1"/>
  <c r="R12" i="4"/>
  <c r="AB12" i="4" s="1"/>
  <c r="P13" i="4"/>
  <c r="Z13" i="4" s="1"/>
  <c r="N14" i="4"/>
  <c r="V16" i="4"/>
  <c r="AF16" i="4" s="1"/>
  <c r="T17" i="4"/>
  <c r="AD17" i="4" s="1"/>
  <c r="R18" i="4"/>
  <c r="AB18" i="4" s="1"/>
  <c r="P19" i="4"/>
  <c r="Z19" i="4" s="1"/>
  <c r="N20" i="4"/>
  <c r="V22" i="4"/>
  <c r="AF22" i="4" s="1"/>
  <c r="T23" i="4"/>
  <c r="AD23" i="4" s="1"/>
  <c r="T24" i="4"/>
  <c r="AD24" i="4" s="1"/>
  <c r="W25" i="4"/>
  <c r="AG25" i="4" s="1"/>
  <c r="N27" i="4"/>
  <c r="T28" i="4"/>
  <c r="AD28" i="4" s="1"/>
  <c r="P30" i="4"/>
  <c r="Z30" i="4" s="1"/>
  <c r="V31" i="4"/>
  <c r="AF31" i="4" s="1"/>
  <c r="R33" i="4"/>
  <c r="AB33" i="4" s="1"/>
  <c r="N35" i="4"/>
  <c r="V36" i="4"/>
  <c r="AF36" i="4" s="1"/>
  <c r="R37" i="4"/>
  <c r="AB37" i="4" s="1"/>
  <c r="P38" i="4"/>
  <c r="Z38" i="4" s="1"/>
  <c r="N39" i="4"/>
  <c r="O40" i="4"/>
  <c r="T41" i="4"/>
  <c r="AD41" i="4" s="1"/>
  <c r="W42" i="4"/>
  <c r="AG42" i="4" s="1"/>
  <c r="R48" i="4"/>
  <c r="AB48" i="4" s="1"/>
  <c r="U49" i="4"/>
  <c r="AE49" i="4" s="1"/>
  <c r="V5" i="4"/>
  <c r="AF5" i="4" s="1"/>
  <c r="T6" i="4"/>
  <c r="AD6" i="4" s="1"/>
  <c r="R7" i="4"/>
  <c r="AB7" i="4" s="1"/>
  <c r="P8" i="4"/>
  <c r="Z8" i="4" s="1"/>
  <c r="N9" i="4"/>
  <c r="V11" i="4"/>
  <c r="AF11" i="4" s="1"/>
  <c r="T12" i="4"/>
  <c r="AD12" i="4" s="1"/>
  <c r="R13" i="4"/>
  <c r="AB13" i="4" s="1"/>
  <c r="P14" i="4"/>
  <c r="Z14" i="4" s="1"/>
  <c r="N15" i="4"/>
  <c r="V17" i="4"/>
  <c r="AF17" i="4" s="1"/>
  <c r="T18" i="4"/>
  <c r="AD18" i="4" s="1"/>
  <c r="R19" i="4"/>
  <c r="AB19" i="4" s="1"/>
  <c r="P20" i="4"/>
  <c r="Z20" i="4" s="1"/>
  <c r="N21" i="4"/>
  <c r="V23" i="4"/>
  <c r="AF23" i="4" s="1"/>
  <c r="W24" i="4"/>
  <c r="AG24" i="4" s="1"/>
  <c r="Q27" i="4"/>
  <c r="AA27" i="4" s="1"/>
  <c r="V28" i="4"/>
  <c r="AF28" i="4" s="1"/>
  <c r="R30" i="4"/>
  <c r="AB30" i="4" s="1"/>
  <c r="N32" i="4"/>
  <c r="T33" i="4"/>
  <c r="AD33" i="4" s="1"/>
  <c r="P35" i="4"/>
  <c r="Z35" i="4" s="1"/>
  <c r="U37" i="4"/>
  <c r="AE37" i="4" s="1"/>
  <c r="S38" i="4"/>
  <c r="AC38" i="4" s="1"/>
  <c r="Q39" i="4"/>
  <c r="AA39" i="4" s="1"/>
  <c r="V40" i="4"/>
  <c r="AF40" i="4" s="1"/>
  <c r="N46" i="4"/>
  <c r="N47" i="4"/>
  <c r="V48" i="4"/>
  <c r="AF48" i="4" s="1"/>
  <c r="W5" i="4"/>
  <c r="AG5" i="4" s="1"/>
  <c r="U6" i="4"/>
  <c r="AE6" i="4" s="1"/>
  <c r="O9" i="4"/>
  <c r="Y9" i="4" s="1"/>
  <c r="W11" i="4"/>
  <c r="AG11" i="4" s="1"/>
  <c r="U12" i="4"/>
  <c r="AE12" i="4" s="1"/>
  <c r="S13" i="4"/>
  <c r="AC13" i="4" s="1"/>
  <c r="Q14" i="4"/>
  <c r="AA14" i="4" s="1"/>
  <c r="O15" i="4"/>
  <c r="Y15" i="4" s="1"/>
  <c r="W17" i="4"/>
  <c r="AG17" i="4" s="1"/>
  <c r="U18" i="4"/>
  <c r="AE18" i="4" s="1"/>
  <c r="S19" i="4"/>
  <c r="AC19" i="4" s="1"/>
  <c r="Q20" i="4"/>
  <c r="AA20" i="4" s="1"/>
  <c r="O21" i="4"/>
  <c r="Y21" i="4" s="1"/>
  <c r="W23" i="4"/>
  <c r="AG23" i="4" s="1"/>
  <c r="N26" i="4"/>
  <c r="R27" i="4"/>
  <c r="AB27" i="4" s="1"/>
  <c r="N29" i="4"/>
  <c r="T30" i="4"/>
  <c r="AD30" i="4" s="1"/>
  <c r="P32" i="4"/>
  <c r="Z32" i="4" s="1"/>
  <c r="V33" i="4"/>
  <c r="AF33" i="4" s="1"/>
  <c r="R35" i="4"/>
  <c r="AB35" i="4" s="1"/>
  <c r="V37" i="4"/>
  <c r="AF37" i="4" s="1"/>
  <c r="T38" i="4"/>
  <c r="AD38" i="4" s="1"/>
  <c r="R39" i="4"/>
  <c r="AB39" i="4" s="1"/>
  <c r="N45" i="4"/>
  <c r="O46" i="4"/>
  <c r="Y46" i="4" s="1"/>
  <c r="T47" i="4"/>
  <c r="AD47" i="4" s="1"/>
  <c r="W48" i="4"/>
  <c r="AG48" i="4" s="1"/>
  <c r="N52" i="4"/>
  <c r="V6" i="4"/>
  <c r="AF6" i="4" s="1"/>
  <c r="P9" i="4"/>
  <c r="Z9" i="4" s="1"/>
  <c r="N10" i="4"/>
  <c r="V12" i="4"/>
  <c r="AF12" i="4" s="1"/>
  <c r="T13" i="4"/>
  <c r="AD13" i="4" s="1"/>
  <c r="R14" i="4"/>
  <c r="AB14" i="4" s="1"/>
  <c r="P15" i="4"/>
  <c r="Z15" i="4" s="1"/>
  <c r="N16" i="4"/>
  <c r="V18" i="4"/>
  <c r="AF18" i="4" s="1"/>
  <c r="T19" i="4"/>
  <c r="AD19" i="4" s="1"/>
  <c r="R20" i="4"/>
  <c r="AB20" i="4" s="1"/>
  <c r="P21" i="4"/>
  <c r="Z21" i="4" s="1"/>
  <c r="N22" i="4"/>
  <c r="P26" i="4"/>
  <c r="Z26" i="4" s="1"/>
  <c r="S27" i="4"/>
  <c r="AC27" i="4" s="1"/>
  <c r="O29" i="4"/>
  <c r="Y29" i="4" s="1"/>
  <c r="V30" i="4"/>
  <c r="AF30" i="4" s="1"/>
  <c r="R32" i="4"/>
  <c r="AB32" i="4" s="1"/>
  <c r="W33" i="4"/>
  <c r="AG33" i="4" s="1"/>
  <c r="N34" i="4"/>
  <c r="S35" i="4"/>
  <c r="AC35" i="4" s="1"/>
  <c r="V38" i="4"/>
  <c r="AF38" i="4" s="1"/>
  <c r="N44" i="4"/>
  <c r="P45" i="4"/>
  <c r="Z45" i="4" s="1"/>
  <c r="P46" i="4"/>
  <c r="Z46" i="4" s="1"/>
  <c r="V47" i="4"/>
  <c r="AF47" i="4" s="1"/>
  <c r="V52" i="4"/>
  <c r="AF52" i="4" s="1"/>
  <c r="W6" i="4"/>
  <c r="AG6" i="4" s="1"/>
  <c r="U7" i="4"/>
  <c r="AE7" i="4" s="1"/>
  <c r="S8" i="4"/>
  <c r="AC8" i="4" s="1"/>
  <c r="Q9" i="4"/>
  <c r="AA9" i="4" s="1"/>
  <c r="O10" i="4"/>
  <c r="Y10" i="4" s="1"/>
  <c r="W12" i="4"/>
  <c r="AG12" i="4" s="1"/>
  <c r="U13" i="4"/>
  <c r="AE13" i="4" s="1"/>
  <c r="S14" i="4"/>
  <c r="AC14" i="4" s="1"/>
  <c r="Q15" i="4"/>
  <c r="AA15" i="4" s="1"/>
  <c r="O16" i="4"/>
  <c r="Y16" i="4" s="1"/>
  <c r="W18" i="4"/>
  <c r="AG18" i="4" s="1"/>
  <c r="U19" i="4"/>
  <c r="AE19" i="4" s="1"/>
  <c r="S20" i="4"/>
  <c r="AC20" i="4" s="1"/>
  <c r="Q21" i="4"/>
  <c r="AA21" i="4" s="1"/>
  <c r="O22" i="4"/>
  <c r="Y22" i="4" s="1"/>
  <c r="N25" i="4"/>
  <c r="R26" i="4"/>
  <c r="AB26" i="4" s="1"/>
  <c r="T27" i="4"/>
  <c r="AD27" i="4" s="1"/>
  <c r="P29" i="4"/>
  <c r="Z29" i="4" s="1"/>
  <c r="W30" i="4"/>
  <c r="AG30" i="4" s="1"/>
  <c r="S32" i="4"/>
  <c r="AC32" i="4" s="1"/>
  <c r="O34" i="4"/>
  <c r="Y34" i="4" s="1"/>
  <c r="T35" i="4"/>
  <c r="AD35" i="4" s="1"/>
  <c r="P44" i="4"/>
  <c r="Z44" i="4" s="1"/>
  <c r="Q45" i="4"/>
  <c r="AA45" i="4" s="1"/>
  <c r="V46" i="4"/>
  <c r="AF46" i="4" s="1"/>
  <c r="N5" i="4"/>
  <c r="V7" i="4"/>
  <c r="AF7" i="4" s="1"/>
  <c r="T8" i="4"/>
  <c r="AD8" i="4" s="1"/>
  <c r="R9" i="4"/>
  <c r="AB9" i="4" s="1"/>
  <c r="P10" i="4"/>
  <c r="Z10" i="4" s="1"/>
  <c r="N11" i="4"/>
  <c r="V13" i="4"/>
  <c r="AF13" i="4" s="1"/>
  <c r="T14" i="4"/>
  <c r="AD14" i="4" s="1"/>
  <c r="R15" i="4"/>
  <c r="AB15" i="4" s="1"/>
  <c r="P16" i="4"/>
  <c r="Z16" i="4" s="1"/>
  <c r="N17" i="4"/>
  <c r="V19" i="4"/>
  <c r="AF19" i="4" s="1"/>
  <c r="T20" i="4"/>
  <c r="AD20" i="4" s="1"/>
  <c r="R21" i="4"/>
  <c r="AB21" i="4" s="1"/>
  <c r="P22" i="4"/>
  <c r="Z22" i="4" s="1"/>
  <c r="N23" i="4"/>
  <c r="O25" i="4"/>
  <c r="Y25" i="4" s="1"/>
  <c r="S26" i="4"/>
  <c r="AC26" i="4" s="1"/>
  <c r="V27" i="4"/>
  <c r="AF27" i="4" s="1"/>
  <c r="R29" i="4"/>
  <c r="AB29" i="4" s="1"/>
  <c r="N31" i="4"/>
  <c r="T32" i="4"/>
  <c r="AD32" i="4" s="1"/>
  <c r="P34" i="4"/>
  <c r="Z34" i="4" s="1"/>
  <c r="V35" i="4"/>
  <c r="AF35" i="4" s="1"/>
  <c r="P43" i="4"/>
  <c r="Z43" i="4" s="1"/>
  <c r="R44" i="4"/>
  <c r="AB44" i="4" s="1"/>
  <c r="R45" i="4"/>
  <c r="AB45" i="4" s="1"/>
  <c r="AG36" i="4"/>
  <c r="U54" i="4"/>
  <c r="AE54" i="4" s="1"/>
  <c r="W53" i="4"/>
  <c r="AG53" i="4" s="1"/>
  <c r="O51" i="4"/>
  <c r="Y51" i="4" s="1"/>
  <c r="Q50" i="4"/>
  <c r="AA50" i="4" s="1"/>
  <c r="S49" i="4"/>
  <c r="AC49" i="4" s="1"/>
  <c r="U48" i="4"/>
  <c r="AE48" i="4" s="1"/>
  <c r="W47" i="4"/>
  <c r="AG47" i="4" s="1"/>
  <c r="O45" i="4"/>
  <c r="Y45" i="4" s="1"/>
  <c r="Q44" i="4"/>
  <c r="AA44" i="4" s="1"/>
  <c r="S43" i="4"/>
  <c r="AC43" i="4" s="1"/>
  <c r="U42" i="4"/>
  <c r="AE42" i="4" s="1"/>
  <c r="W41" i="4"/>
  <c r="AG41" i="4" s="1"/>
  <c r="O39" i="4"/>
  <c r="Y39" i="4" s="1"/>
  <c r="Q38" i="4"/>
  <c r="AA38" i="4" s="1"/>
  <c r="S37" i="4"/>
  <c r="AC37" i="4" s="1"/>
  <c r="U36" i="4"/>
  <c r="AE36" i="4" s="1"/>
  <c r="W35" i="4"/>
  <c r="AG35" i="4" s="1"/>
  <c r="O33" i="4"/>
  <c r="Y33" i="4" s="1"/>
  <c r="Q32" i="4"/>
  <c r="AA32" i="4" s="1"/>
  <c r="S31" i="4"/>
  <c r="AC31" i="4" s="1"/>
  <c r="U30" i="4"/>
  <c r="AE30" i="4" s="1"/>
  <c r="W29" i="4"/>
  <c r="AG29" i="4" s="1"/>
  <c r="O27" i="4"/>
  <c r="Y27" i="4" s="1"/>
  <c r="Q26" i="4"/>
  <c r="AA26" i="4" s="1"/>
  <c r="S25" i="4"/>
  <c r="AC25" i="4" s="1"/>
  <c r="U24" i="4"/>
  <c r="AE24" i="4" s="1"/>
  <c r="T54" i="4"/>
  <c r="AD54" i="4" s="1"/>
  <c r="V53" i="4"/>
  <c r="AF53" i="4" s="1"/>
  <c r="S54" i="4"/>
  <c r="AC54" i="4" s="1"/>
  <c r="U53" i="4"/>
  <c r="AE53" i="4" s="1"/>
  <c r="W52" i="4"/>
  <c r="AG52" i="4" s="1"/>
  <c r="O50" i="4"/>
  <c r="Y50" i="4" s="1"/>
  <c r="Q49" i="4"/>
  <c r="AA49" i="4" s="1"/>
  <c r="S48" i="4"/>
  <c r="AC48" i="4" s="1"/>
  <c r="U47" i="4"/>
  <c r="AE47" i="4" s="1"/>
  <c r="W46" i="4"/>
  <c r="AG46" i="4" s="1"/>
  <c r="O44" i="4"/>
  <c r="Y44" i="4" s="1"/>
  <c r="Q43" i="4"/>
  <c r="AA43" i="4" s="1"/>
  <c r="S42" i="4"/>
  <c r="AC42" i="4" s="1"/>
  <c r="U41" i="4"/>
  <c r="AE41" i="4" s="1"/>
  <c r="W40" i="4"/>
  <c r="AG40" i="4" s="1"/>
  <c r="O38" i="4"/>
  <c r="Y38" i="4" s="1"/>
  <c r="Q37" i="4"/>
  <c r="AA37" i="4" s="1"/>
  <c r="S36" i="4"/>
  <c r="AC36" i="4" s="1"/>
  <c r="U35" i="4"/>
  <c r="AE35" i="4" s="1"/>
  <c r="W34" i="4"/>
  <c r="AG34" i="4" s="1"/>
  <c r="O32" i="4"/>
  <c r="Y32" i="4" s="1"/>
  <c r="Q31" i="4"/>
  <c r="AA31" i="4" s="1"/>
  <c r="S30" i="4"/>
  <c r="AC30" i="4" s="1"/>
  <c r="U29" i="4"/>
  <c r="AE29" i="4" s="1"/>
  <c r="W28" i="4"/>
  <c r="AG28" i="4" s="1"/>
  <c r="O26" i="4"/>
  <c r="Y26" i="4" s="1"/>
  <c r="Q25" i="4"/>
  <c r="AA25" i="4" s="1"/>
  <c r="S24" i="4"/>
  <c r="AC24" i="4" s="1"/>
  <c r="R54" i="4"/>
  <c r="AB54" i="4" s="1"/>
  <c r="T53" i="4"/>
  <c r="AD53" i="4" s="1"/>
  <c r="Q54" i="4"/>
  <c r="AA54" i="4" s="1"/>
  <c r="S53" i="4"/>
  <c r="AC53" i="4" s="1"/>
  <c r="U52" i="4"/>
  <c r="AE52" i="4" s="1"/>
  <c r="W51" i="4"/>
  <c r="AG51" i="4" s="1"/>
  <c r="O49" i="4"/>
  <c r="Y49" i="4" s="1"/>
  <c r="Q48" i="4"/>
  <c r="AA48" i="4" s="1"/>
  <c r="S47" i="4"/>
  <c r="AC47" i="4" s="1"/>
  <c r="U46" i="4"/>
  <c r="AE46" i="4" s="1"/>
  <c r="W45" i="4"/>
  <c r="AG45" i="4" s="1"/>
  <c r="O43" i="4"/>
  <c r="Y43" i="4" s="1"/>
  <c r="Q42" i="4"/>
  <c r="AA42" i="4" s="1"/>
  <c r="S41" i="4"/>
  <c r="AC41" i="4" s="1"/>
  <c r="U40" i="4"/>
  <c r="AE40" i="4" s="1"/>
  <c r="W39" i="4"/>
  <c r="AG39" i="4" s="1"/>
  <c r="O37" i="4"/>
  <c r="Y37" i="4" s="1"/>
  <c r="Q36" i="4"/>
  <c r="AA36" i="4" s="1"/>
  <c r="P54" i="4"/>
  <c r="Z54" i="4" s="1"/>
  <c r="R53" i="4"/>
  <c r="AB53" i="4" s="1"/>
  <c r="T52" i="4"/>
  <c r="AD52" i="4" s="1"/>
  <c r="V51" i="4"/>
  <c r="AF51" i="4" s="1"/>
  <c r="N49" i="4"/>
  <c r="P48" i="4"/>
  <c r="Z48" i="4" s="1"/>
  <c r="R47" i="4"/>
  <c r="AB47" i="4" s="1"/>
  <c r="T46" i="4"/>
  <c r="AD46" i="4" s="1"/>
  <c r="V45" i="4"/>
  <c r="AF45" i="4" s="1"/>
  <c r="N43" i="4"/>
  <c r="P42" i="4"/>
  <c r="Z42" i="4" s="1"/>
  <c r="R41" i="4"/>
  <c r="AB41" i="4" s="1"/>
  <c r="T40" i="4"/>
  <c r="AD40" i="4" s="1"/>
  <c r="V39" i="4"/>
  <c r="AF39" i="4" s="1"/>
  <c r="N37" i="4"/>
  <c r="O54" i="4"/>
  <c r="Y54" i="4" s="1"/>
  <c r="Q53" i="4"/>
  <c r="AA53" i="4" s="1"/>
  <c r="S52" i="4"/>
  <c r="AC52" i="4" s="1"/>
  <c r="U51" i="4"/>
  <c r="AE51" i="4" s="1"/>
  <c r="W50" i="4"/>
  <c r="AG50" i="4" s="1"/>
  <c r="O48" i="4"/>
  <c r="Y48" i="4" s="1"/>
  <c r="Q47" i="4"/>
  <c r="AA47" i="4" s="1"/>
  <c r="S46" i="4"/>
  <c r="AC46" i="4" s="1"/>
  <c r="U45" i="4"/>
  <c r="AE45" i="4" s="1"/>
  <c r="W44" i="4"/>
  <c r="AG44" i="4" s="1"/>
  <c r="O42" i="4"/>
  <c r="Y42" i="4" s="1"/>
  <c r="Q41" i="4"/>
  <c r="AA41" i="4" s="1"/>
  <c r="S40" i="4"/>
  <c r="AC40" i="4" s="1"/>
  <c r="U39" i="4"/>
  <c r="AE39" i="4" s="1"/>
  <c r="W38" i="4"/>
  <c r="AG38" i="4" s="1"/>
  <c r="O36" i="4"/>
  <c r="Y36" i="4" s="1"/>
  <c r="Q35" i="4"/>
  <c r="AA35" i="4" s="1"/>
  <c r="S34" i="4"/>
  <c r="AC34" i="4" s="1"/>
  <c r="U33" i="4"/>
  <c r="AE33" i="4" s="1"/>
  <c r="W32" i="4"/>
  <c r="AG32" i="4" s="1"/>
  <c r="O30" i="4"/>
  <c r="Y30" i="4" s="1"/>
  <c r="Q29" i="4"/>
  <c r="AA29" i="4" s="1"/>
  <c r="S28" i="4"/>
  <c r="AC28" i="4" s="1"/>
  <c r="U27" i="4"/>
  <c r="AE27" i="4" s="1"/>
  <c r="N54" i="4"/>
  <c r="P53" i="4"/>
  <c r="Z53" i="4" s="1"/>
  <c r="R52" i="4"/>
  <c r="AB52" i="4" s="1"/>
  <c r="T51" i="4"/>
  <c r="AD51" i="4" s="1"/>
  <c r="V50" i="4"/>
  <c r="AF50" i="4" s="1"/>
  <c r="N48" i="4"/>
  <c r="P47" i="4"/>
  <c r="Z47" i="4" s="1"/>
  <c r="R46" i="4"/>
  <c r="AB46" i="4" s="1"/>
  <c r="T45" i="4"/>
  <c r="AD45" i="4" s="1"/>
  <c r="V44" i="4"/>
  <c r="AF44" i="4" s="1"/>
  <c r="N42" i="4"/>
  <c r="P41" i="4"/>
  <c r="Z41" i="4" s="1"/>
  <c r="R40" i="4"/>
  <c r="AB40" i="4" s="1"/>
  <c r="T39" i="4"/>
  <c r="AD39" i="4" s="1"/>
  <c r="O53" i="4"/>
  <c r="Y53" i="4" s="1"/>
  <c r="Q52" i="4"/>
  <c r="AA52" i="4" s="1"/>
  <c r="S51" i="4"/>
  <c r="AC51" i="4" s="1"/>
  <c r="U50" i="4"/>
  <c r="AE50" i="4" s="1"/>
  <c r="W49" i="4"/>
  <c r="AG49" i="4" s="1"/>
  <c r="O47" i="4"/>
  <c r="Y47" i="4" s="1"/>
  <c r="Q46" i="4"/>
  <c r="AA46" i="4" s="1"/>
  <c r="S45" i="4"/>
  <c r="AC45" i="4" s="1"/>
  <c r="U44" i="4"/>
  <c r="AE44" i="4" s="1"/>
  <c r="W43" i="4"/>
  <c r="AG43" i="4" s="1"/>
  <c r="O41" i="4"/>
  <c r="Y41" i="4" s="1"/>
  <c r="Q40" i="4"/>
  <c r="AA40" i="4" s="1"/>
  <c r="S39" i="4"/>
  <c r="AC39" i="4" s="1"/>
  <c r="U38" i="4"/>
  <c r="AE38" i="4" s="1"/>
  <c r="W37" i="4"/>
  <c r="AG37" i="4" s="1"/>
  <c r="N53" i="4"/>
  <c r="P52" i="4"/>
  <c r="Z52" i="4" s="1"/>
  <c r="W54" i="4"/>
  <c r="AG54" i="4" s="1"/>
  <c r="O52" i="4"/>
  <c r="Y52" i="4" s="1"/>
  <c r="Q51" i="4"/>
  <c r="AA51" i="4" s="1"/>
  <c r="V54" i="4"/>
  <c r="AF54" i="4" s="1"/>
  <c r="C61" i="4"/>
  <c r="O5" i="4"/>
  <c r="Y5" i="4" s="1"/>
  <c r="W7" i="4"/>
  <c r="AG7" i="4" s="1"/>
  <c r="U8" i="4"/>
  <c r="AE8" i="4" s="1"/>
  <c r="S9" i="4"/>
  <c r="AC9" i="4" s="1"/>
  <c r="Q10" i="4"/>
  <c r="AA10" i="4" s="1"/>
  <c r="O11" i="4"/>
  <c r="Y11" i="4" s="1"/>
  <c r="W13" i="4"/>
  <c r="AG13" i="4" s="1"/>
  <c r="U14" i="4"/>
  <c r="AE14" i="4" s="1"/>
  <c r="S15" i="4"/>
  <c r="AC15" i="4" s="1"/>
  <c r="Q16" i="4"/>
  <c r="AA16" i="4" s="1"/>
  <c r="O17" i="4"/>
  <c r="Y17" i="4" s="1"/>
  <c r="W19" i="4"/>
  <c r="AG19" i="4" s="1"/>
  <c r="U20" i="4"/>
  <c r="AE20" i="4" s="1"/>
  <c r="S21" i="4"/>
  <c r="AC21" i="4" s="1"/>
  <c r="Q22" i="4"/>
  <c r="AA22" i="4" s="1"/>
  <c r="O23" i="4"/>
  <c r="Y23" i="4" s="1"/>
  <c r="N24" i="4"/>
  <c r="P25" i="4"/>
  <c r="Z25" i="4" s="1"/>
  <c r="T26" i="4"/>
  <c r="AD26" i="4" s="1"/>
  <c r="W27" i="4"/>
  <c r="AG27" i="4" s="1"/>
  <c r="N28" i="4"/>
  <c r="S29" i="4"/>
  <c r="AC29" i="4" s="1"/>
  <c r="O31" i="4"/>
  <c r="Y31" i="4" s="1"/>
  <c r="U32" i="4"/>
  <c r="AE32" i="4" s="1"/>
  <c r="Q34" i="4"/>
  <c r="AA34" i="4" s="1"/>
  <c r="R43" i="4"/>
  <c r="AB43" i="4" s="1"/>
  <c r="S44" i="4"/>
  <c r="AC44" i="4" s="1"/>
  <c r="N50" i="4"/>
  <c r="P51" i="4"/>
  <c r="Z51" i="4" s="1"/>
  <c r="P5" i="4"/>
  <c r="Z5" i="4" s="1"/>
  <c r="N6" i="4"/>
  <c r="T9" i="4"/>
  <c r="AD9" i="4" s="1"/>
  <c r="R10" i="4"/>
  <c r="AB10" i="4" s="1"/>
  <c r="P11" i="4"/>
  <c r="Z11" i="4" s="1"/>
  <c r="N12" i="4"/>
  <c r="V14" i="4"/>
  <c r="AF14" i="4" s="1"/>
  <c r="T15" i="4"/>
  <c r="AD15" i="4" s="1"/>
  <c r="R16" i="4"/>
  <c r="AB16" i="4" s="1"/>
  <c r="P17" i="4"/>
  <c r="Z17" i="4" s="1"/>
  <c r="N18" i="4"/>
  <c r="V20" i="4"/>
  <c r="AF20" i="4" s="1"/>
  <c r="T21" i="4"/>
  <c r="AD21" i="4" s="1"/>
  <c r="R22" i="4"/>
  <c r="AB22" i="4" s="1"/>
  <c r="P23" i="4"/>
  <c r="Z23" i="4" s="1"/>
  <c r="O24" i="4"/>
  <c r="Y24" i="4" s="1"/>
  <c r="R25" i="4"/>
  <c r="AB25" i="4" s="1"/>
  <c r="U26" i="4"/>
  <c r="AE26" i="4" s="1"/>
  <c r="O28" i="4"/>
  <c r="Y28" i="4" s="1"/>
  <c r="T29" i="4"/>
  <c r="AD29" i="4" s="1"/>
  <c r="P31" i="4"/>
  <c r="Z31" i="4" s="1"/>
  <c r="V32" i="4"/>
  <c r="AF32" i="4" s="1"/>
  <c r="R34" i="4"/>
  <c r="AB34" i="4" s="1"/>
  <c r="N36" i="4"/>
  <c r="T43" i="4"/>
  <c r="AD43" i="4" s="1"/>
  <c r="T44" i="4"/>
  <c r="AD44" i="4" s="1"/>
  <c r="P50" i="4"/>
  <c r="Z50" i="4" s="1"/>
  <c r="R51" i="4"/>
  <c r="AB51" i="4" s="1"/>
  <c r="B19" i="5"/>
  <c r="B7" i="5"/>
  <c r="B26" i="5"/>
  <c r="B14" i="5"/>
  <c r="B21" i="5"/>
  <c r="B9" i="5"/>
  <c r="B28" i="5"/>
  <c r="B16" i="5"/>
  <c r="B23" i="5"/>
  <c r="B11" i="5"/>
  <c r="B18" i="5"/>
  <c r="B6" i="5"/>
  <c r="B25" i="5"/>
  <c r="B13" i="5"/>
  <c r="B20" i="5"/>
  <c r="B8" i="5"/>
  <c r="B27" i="5"/>
  <c r="B15" i="5"/>
  <c r="B22" i="5"/>
  <c r="B10" i="5"/>
  <c r="B29" i="5"/>
  <c r="B17" i="5"/>
  <c r="B5" i="5"/>
  <c r="B24" i="5"/>
  <c r="B12" i="5"/>
  <c r="U9" i="4"/>
  <c r="AE9" i="4" s="1"/>
  <c r="S10" i="4"/>
  <c r="AC10" i="4" s="1"/>
  <c r="Q11" i="4"/>
  <c r="AA11" i="4" s="1"/>
  <c r="O12" i="4"/>
  <c r="Y12" i="4" s="1"/>
  <c r="W14" i="4"/>
  <c r="AG14" i="4" s="1"/>
  <c r="U15" i="4"/>
  <c r="AE15" i="4" s="1"/>
  <c r="S16" i="4"/>
  <c r="AC16" i="4" s="1"/>
  <c r="Q17" i="4"/>
  <c r="AA17" i="4" s="1"/>
  <c r="O18" i="4"/>
  <c r="Y18" i="4" s="1"/>
  <c r="W20" i="4"/>
  <c r="AG20" i="4" s="1"/>
  <c r="U21" i="4"/>
  <c r="AE21" i="4" s="1"/>
  <c r="S22" i="4"/>
  <c r="AC22" i="4" s="1"/>
  <c r="Q23" i="4"/>
  <c r="AA23" i="4" s="1"/>
  <c r="P24" i="4"/>
  <c r="Z24" i="4" s="1"/>
  <c r="T25" i="4"/>
  <c r="AD25" i="4" s="1"/>
  <c r="V26" i="4"/>
  <c r="AF26" i="4" s="1"/>
  <c r="P28" i="4"/>
  <c r="Z28" i="4" s="1"/>
  <c r="V29" i="4"/>
  <c r="AF29" i="4" s="1"/>
  <c r="R31" i="4"/>
  <c r="AB31" i="4" s="1"/>
  <c r="N33" i="4"/>
  <c r="T34" i="4"/>
  <c r="AD34" i="4" s="1"/>
  <c r="P36" i="4"/>
  <c r="Z36" i="4" s="1"/>
  <c r="R42" i="4"/>
  <c r="AB42" i="4" s="1"/>
  <c r="U43" i="4"/>
  <c r="AE43" i="4" s="1"/>
  <c r="P49" i="4"/>
  <c r="Z49" i="4" s="1"/>
  <c r="R50" i="4"/>
  <c r="AB50" i="4" s="1"/>
  <c r="C11" i="8"/>
  <c r="C15" i="8"/>
  <c r="D15" i="8" s="1"/>
  <c r="I6" i="8"/>
  <c r="I8" i="8"/>
  <c r="C5" i="8"/>
  <c r="C7" i="8"/>
  <c r="D7" i="8" s="1"/>
  <c r="C9" i="8"/>
  <c r="D9" i="8" s="1"/>
  <c r="C12" i="8"/>
  <c r="D12" i="8" s="1"/>
  <c r="C13" i="8"/>
  <c r="I5" i="8"/>
  <c r="I7" i="8"/>
  <c r="I9" i="8"/>
  <c r="C18" i="7"/>
  <c r="C6" i="8"/>
  <c r="C8" i="8"/>
  <c r="D8" i="8" s="1"/>
  <c r="C10" i="8"/>
  <c r="D10" i="8" s="1"/>
  <c r="AN21" i="4" l="1"/>
  <c r="X21" i="4"/>
  <c r="D13" i="8"/>
  <c r="X37" i="4"/>
  <c r="AN37" i="4"/>
  <c r="AN52" i="4"/>
  <c r="X52" i="4"/>
  <c r="X29" i="4"/>
  <c r="AN29" i="4"/>
  <c r="X19" i="4"/>
  <c r="AN19" i="4"/>
  <c r="AN34" i="4"/>
  <c r="X34" i="4"/>
  <c r="AN8" i="4"/>
  <c r="X8" i="4"/>
  <c r="X18" i="4"/>
  <c r="AN18" i="4"/>
  <c r="X12" i="4"/>
  <c r="AN12" i="4"/>
  <c r="AN42" i="4"/>
  <c r="X42" i="4"/>
  <c r="AN11" i="4"/>
  <c r="X11" i="4"/>
  <c r="X44" i="4"/>
  <c r="AN44" i="4"/>
  <c r="AN15" i="4"/>
  <c r="X15" i="4"/>
  <c r="X27" i="4"/>
  <c r="AN27" i="4"/>
  <c r="AN51" i="4"/>
  <c r="AN16" i="4"/>
  <c r="X16" i="4"/>
  <c r="AN26" i="4"/>
  <c r="X26" i="4"/>
  <c r="AN32" i="4"/>
  <c r="X32" i="4"/>
  <c r="AK51" i="4"/>
  <c r="AI51" i="4"/>
  <c r="AH51" i="4"/>
  <c r="AJ51" i="4"/>
  <c r="AL51" i="4"/>
  <c r="AM51" i="4" s="1"/>
  <c r="AN17" i="4"/>
  <c r="X17" i="4"/>
  <c r="AN35" i="4"/>
  <c r="X35" i="4"/>
  <c r="D5" i="8"/>
  <c r="AN28" i="4"/>
  <c r="X28" i="4"/>
  <c r="AN23" i="4"/>
  <c r="X23" i="4"/>
  <c r="Y40" i="4"/>
  <c r="AK40" i="4" s="1"/>
  <c r="AN40" i="4"/>
  <c r="AN38" i="4"/>
  <c r="X6" i="4"/>
  <c r="AN6" i="4"/>
  <c r="AN25" i="4"/>
  <c r="X25" i="4"/>
  <c r="X13" i="4"/>
  <c r="AN13" i="4"/>
  <c r="X33" i="4"/>
  <c r="AN33" i="4"/>
  <c r="X43" i="4"/>
  <c r="AN43" i="4"/>
  <c r="D14" i="8"/>
  <c r="AN53" i="4"/>
  <c r="X53" i="4"/>
  <c r="AN48" i="4"/>
  <c r="X48" i="4"/>
  <c r="AN5" i="4"/>
  <c r="X5" i="4"/>
  <c r="AN47" i="4"/>
  <c r="X47" i="4"/>
  <c r="AN9" i="4"/>
  <c r="X9" i="4"/>
  <c r="AN20" i="4"/>
  <c r="X20" i="4"/>
  <c r="AI41" i="4"/>
  <c r="AL41" i="4"/>
  <c r="AM41" i="4" s="1"/>
  <c r="AK41" i="4"/>
  <c r="AJ41" i="4"/>
  <c r="AH41" i="4"/>
  <c r="X39" i="4"/>
  <c r="AN39" i="4"/>
  <c r="AK38" i="4"/>
  <c r="AJ38" i="4"/>
  <c r="AI38" i="4"/>
  <c r="AH38" i="4"/>
  <c r="AL38" i="4"/>
  <c r="AM38" i="4" s="1"/>
  <c r="C20" i="7"/>
  <c r="C19" i="7"/>
  <c r="AN36" i="4"/>
  <c r="X36" i="4"/>
  <c r="AN24" i="4"/>
  <c r="X24" i="4"/>
  <c r="X46" i="4"/>
  <c r="AN46" i="4"/>
  <c r="AN41" i="4"/>
  <c r="X7" i="4"/>
  <c r="AN7" i="4"/>
  <c r="AL30" i="4"/>
  <c r="AM30" i="4" s="1"/>
  <c r="AK30" i="4"/>
  <c r="AJ30" i="4"/>
  <c r="AI30" i="4"/>
  <c r="AH30" i="4"/>
  <c r="D6" i="8"/>
  <c r="AN10" i="4"/>
  <c r="X10" i="4"/>
  <c r="AN30" i="4"/>
  <c r="X45" i="4"/>
  <c r="AN45" i="4"/>
  <c r="X49" i="4"/>
  <c r="AN49" i="4"/>
  <c r="AN31" i="4"/>
  <c r="X31" i="4"/>
  <c r="X50" i="4"/>
  <c r="AN50" i="4"/>
  <c r="D11" i="8"/>
  <c r="AN54" i="4"/>
  <c r="X54" i="4"/>
  <c r="AN22" i="4"/>
  <c r="X22" i="4"/>
  <c r="AN14" i="4"/>
  <c r="X14" i="4"/>
  <c r="AH40" i="4" l="1"/>
  <c r="AL40" i="4"/>
  <c r="AM40" i="4" s="1"/>
  <c r="AI20" i="4"/>
  <c r="AH20" i="4"/>
  <c r="AL20" i="4"/>
  <c r="AM20" i="4" s="1"/>
  <c r="AJ20" i="4"/>
  <c r="AK20" i="4"/>
  <c r="AJ40" i="4"/>
  <c r="AI35" i="4"/>
  <c r="AL35" i="4"/>
  <c r="AM35" i="4" s="1"/>
  <c r="AK35" i="4"/>
  <c r="AJ35" i="4"/>
  <c r="AH35" i="4"/>
  <c r="AL42" i="4"/>
  <c r="AM42" i="4" s="1"/>
  <c r="AK42" i="4"/>
  <c r="AJ42" i="4"/>
  <c r="AI42" i="4"/>
  <c r="AH42" i="4"/>
  <c r="AK50" i="4"/>
  <c r="AJ50" i="4"/>
  <c r="AI50" i="4"/>
  <c r="AH50" i="4"/>
  <c r="AL50" i="4"/>
  <c r="AM50" i="4" s="1"/>
  <c r="AI32" i="4"/>
  <c r="AL32" i="4"/>
  <c r="AM32" i="4" s="1"/>
  <c r="AK32" i="4"/>
  <c r="AJ32" i="4"/>
  <c r="AH32" i="4"/>
  <c r="AL6" i="4"/>
  <c r="AM6" i="4" s="1"/>
  <c r="AK6" i="4"/>
  <c r="AJ6" i="4"/>
  <c r="AI6" i="4"/>
  <c r="AH6" i="4"/>
  <c r="AJ26" i="4"/>
  <c r="AI26" i="4"/>
  <c r="AH26" i="4"/>
  <c r="AK26" i="4"/>
  <c r="AL26" i="4"/>
  <c r="AM26" i="4" s="1"/>
  <c r="AL16" i="4"/>
  <c r="AM16" i="4" s="1"/>
  <c r="AK16" i="4"/>
  <c r="AJ16" i="4"/>
  <c r="AH16" i="4"/>
  <c r="AI16" i="4"/>
  <c r="AI29" i="4"/>
  <c r="AL29" i="4"/>
  <c r="AM29" i="4" s="1"/>
  <c r="AK29" i="4"/>
  <c r="AJ29" i="4"/>
  <c r="AH29" i="4"/>
  <c r="AI14" i="4"/>
  <c r="AH14" i="4"/>
  <c r="AL14" i="4"/>
  <c r="AM14" i="4" s="1"/>
  <c r="AJ14" i="4"/>
  <c r="AK14" i="4"/>
  <c r="AK7" i="4"/>
  <c r="AJ7" i="4"/>
  <c r="AI7" i="4"/>
  <c r="AH7" i="4"/>
  <c r="AL7" i="4"/>
  <c r="AM7" i="4" s="1"/>
  <c r="AL9" i="4"/>
  <c r="AM9" i="4" s="1"/>
  <c r="AJ9" i="4"/>
  <c r="AH9" i="4"/>
  <c r="AK9" i="4"/>
  <c r="AI9" i="4"/>
  <c r="AL43" i="4"/>
  <c r="AM43" i="4" s="1"/>
  <c r="AK43" i="4"/>
  <c r="AJ43" i="4"/>
  <c r="AI43" i="4"/>
  <c r="AH43" i="4"/>
  <c r="AI40" i="4"/>
  <c r="AL17" i="4"/>
  <c r="AM17" i="4" s="1"/>
  <c r="AK17" i="4"/>
  <c r="AJ17" i="4"/>
  <c r="AI17" i="4"/>
  <c r="AH17" i="4"/>
  <c r="AK52" i="4"/>
  <c r="AJ52" i="4"/>
  <c r="AI52" i="4"/>
  <c r="AL52" i="4"/>
  <c r="AM52" i="4" s="1"/>
  <c r="AH52" i="4"/>
  <c r="AK31" i="4"/>
  <c r="AH31" i="4"/>
  <c r="AL31" i="4"/>
  <c r="AM31" i="4" s="1"/>
  <c r="AI31" i="4"/>
  <c r="AJ31" i="4"/>
  <c r="AL49" i="4"/>
  <c r="AM49" i="4" s="1"/>
  <c r="AK49" i="4"/>
  <c r="AJ49" i="4"/>
  <c r="AI49" i="4"/>
  <c r="AH49" i="4"/>
  <c r="AL22" i="4"/>
  <c r="AM22" i="4" s="1"/>
  <c r="AK22" i="4"/>
  <c r="AJ22" i="4"/>
  <c r="AH22" i="4"/>
  <c r="AI22" i="4"/>
  <c r="AK45" i="4"/>
  <c r="AI45" i="4"/>
  <c r="AH45" i="4"/>
  <c r="AL45" i="4"/>
  <c r="AM45" i="4" s="1"/>
  <c r="AJ45" i="4"/>
  <c r="AL12" i="4"/>
  <c r="AM12" i="4" s="1"/>
  <c r="AK12" i="4"/>
  <c r="AJ12" i="4"/>
  <c r="AI12" i="4"/>
  <c r="AH12" i="4"/>
  <c r="AI47" i="4"/>
  <c r="AH47" i="4"/>
  <c r="AL47" i="4"/>
  <c r="AM47" i="4" s="1"/>
  <c r="AJ47" i="4"/>
  <c r="AK47" i="4"/>
  <c r="AK33" i="4"/>
  <c r="AI33" i="4"/>
  <c r="AL33" i="4"/>
  <c r="AM33" i="4" s="1"/>
  <c r="AJ33" i="4"/>
  <c r="AH33" i="4"/>
  <c r="AK44" i="4"/>
  <c r="AJ44" i="4"/>
  <c r="AI44" i="4"/>
  <c r="AH44" i="4"/>
  <c r="AL44" i="4"/>
  <c r="AM44" i="4" s="1"/>
  <c r="AI53" i="4"/>
  <c r="AH53" i="4"/>
  <c r="AL53" i="4"/>
  <c r="AM53" i="4" s="1"/>
  <c r="AK53" i="4"/>
  <c r="AJ53" i="4"/>
  <c r="AL54" i="4"/>
  <c r="AM54" i="4" s="1"/>
  <c r="AK54" i="4"/>
  <c r="AJ54" i="4"/>
  <c r="AI54" i="4"/>
  <c r="AH54" i="4"/>
  <c r="AL10" i="4"/>
  <c r="AM10" i="4" s="1"/>
  <c r="AK10" i="4"/>
  <c r="AJ10" i="4"/>
  <c r="AH10" i="4"/>
  <c r="AI10" i="4"/>
  <c r="AK46" i="4"/>
  <c r="AI46" i="4"/>
  <c r="AL46" i="4"/>
  <c r="AM46" i="4" s="1"/>
  <c r="AH46" i="4"/>
  <c r="AJ46" i="4"/>
  <c r="AK27" i="4"/>
  <c r="AL27" i="4"/>
  <c r="AM27" i="4" s="1"/>
  <c r="AJ27" i="4"/>
  <c r="AI27" i="4"/>
  <c r="AH27" i="4"/>
  <c r="AL18" i="4"/>
  <c r="AM18" i="4" s="1"/>
  <c r="AK18" i="4"/>
  <c r="AJ18" i="4"/>
  <c r="AI18" i="4"/>
  <c r="AH18" i="4"/>
  <c r="AL37" i="4"/>
  <c r="AM37" i="4" s="1"/>
  <c r="AK37" i="4"/>
  <c r="AI37" i="4"/>
  <c r="AH37" i="4"/>
  <c r="AJ37" i="4"/>
  <c r="AL5" i="4"/>
  <c r="AM5" i="4" s="1"/>
  <c r="AK5" i="4"/>
  <c r="AJ5" i="4"/>
  <c r="AI5" i="4"/>
  <c r="AH5" i="4"/>
  <c r="AK13" i="4"/>
  <c r="AJ13" i="4"/>
  <c r="AI13" i="4"/>
  <c r="AH13" i="4"/>
  <c r="AL13" i="4"/>
  <c r="AM13" i="4" s="1"/>
  <c r="AL15" i="4"/>
  <c r="AM15" i="4" s="1"/>
  <c r="AJ15" i="4"/>
  <c r="AH15" i="4"/>
  <c r="AK15" i="4"/>
  <c r="AI15" i="4"/>
  <c r="AI8" i="4"/>
  <c r="AH8" i="4"/>
  <c r="AL8" i="4"/>
  <c r="AM8" i="4" s="1"/>
  <c r="AJ8" i="4"/>
  <c r="AK8" i="4"/>
  <c r="AK28" i="4"/>
  <c r="AI28" i="4"/>
  <c r="AJ28" i="4"/>
  <c r="AL28" i="4"/>
  <c r="AM28" i="4" s="1"/>
  <c r="AH28" i="4"/>
  <c r="AL11" i="4"/>
  <c r="AM11" i="4" s="1"/>
  <c r="AK11" i="4"/>
  <c r="AJ11" i="4"/>
  <c r="AI11" i="4"/>
  <c r="AH11" i="4"/>
  <c r="AL24" i="4"/>
  <c r="AM24" i="4" s="1"/>
  <c r="AK24" i="4"/>
  <c r="AI24" i="4"/>
  <c r="AH24" i="4"/>
  <c r="AJ24" i="4"/>
  <c r="G61" i="4"/>
  <c r="AH25" i="4"/>
  <c r="AK25" i="4"/>
  <c r="AI25" i="4"/>
  <c r="AL25" i="4"/>
  <c r="AM25" i="4" s="1"/>
  <c r="AJ25" i="4"/>
  <c r="AI23" i="4"/>
  <c r="AL23" i="4"/>
  <c r="AM23" i="4" s="1"/>
  <c r="AK23" i="4"/>
  <c r="AJ23" i="4"/>
  <c r="AH23" i="4"/>
  <c r="AL21" i="4"/>
  <c r="AM21" i="4" s="1"/>
  <c r="AJ21" i="4"/>
  <c r="AH21" i="4"/>
  <c r="AK21" i="4"/>
  <c r="AI21" i="4"/>
  <c r="AK19" i="4"/>
  <c r="AJ19" i="4"/>
  <c r="AI19" i="4"/>
  <c r="AH19" i="4"/>
  <c r="AL19" i="4"/>
  <c r="AM19" i="4" s="1"/>
  <c r="AK39" i="4"/>
  <c r="AI39" i="4"/>
  <c r="AH39" i="4"/>
  <c r="AJ39" i="4"/>
  <c r="AL39" i="4"/>
  <c r="AM39" i="4" s="1"/>
  <c r="AK36" i="4"/>
  <c r="AI36" i="4"/>
  <c r="AH36" i="4"/>
  <c r="AJ36" i="4"/>
  <c r="AL36" i="4"/>
  <c r="AM36" i="4" s="1"/>
  <c r="AL48" i="4"/>
  <c r="AM48" i="4" s="1"/>
  <c r="AK48" i="4"/>
  <c r="AJ48" i="4"/>
  <c r="AI48" i="4"/>
  <c r="AH48" i="4"/>
  <c r="AK34" i="4"/>
  <c r="AI34" i="4"/>
  <c r="AJ34" i="4"/>
  <c r="AH34" i="4"/>
  <c r="AL34" i="4"/>
  <c r="AM34" i="4" s="1"/>
  <c r="B15" i="9" l="1"/>
  <c r="G60" i="4"/>
  <c r="C60" i="4"/>
  <c r="C59" i="4"/>
  <c r="C14" i="9"/>
  <c r="B14" i="9"/>
</calcChain>
</file>

<file path=xl/sharedStrings.xml><?xml version="1.0" encoding="utf-8"?>
<sst xmlns="http://schemas.openxmlformats.org/spreadsheetml/2006/main" count="385" uniqueCount="317">
  <si>
    <t>Gaussian Copula Learning Model — Hull Example 23.3</t>
  </si>
  <si>
    <t>Purpose: understand how cumulative default probabilities are transformed into normal thresholds, and how correlation creates clustered defaults.</t>
  </si>
  <si>
    <t>Workbook section</t>
  </si>
  <si>
    <t>What to learn</t>
  </si>
  <si>
    <t>Mental model</t>
  </si>
  <si>
    <t>Inputs</t>
  </si>
  <si>
    <t>Core assumptions from the book example: 10 companies, 5-year cumulative PD path, pairwise copula correlation 0.20.</t>
  </si>
  <si>
    <t>Gaussian copula does not directly model the company’s balance sheet. It transforms each company’s default-time distribution into a hidden standard-normal credit variable, then imposes a correlation structure across those hidden variables.</t>
  </si>
  <si>
    <t>Thresholds</t>
  </si>
  <si>
    <t>Percentile-to-percentile transformation: cumulative PD → standard-normal threshold NORM.S.INV(PD).</t>
  </si>
  <si>
    <t>Hidden variable x_i</t>
  </si>
  <si>
    <t>Bad low value → earlier default</t>
  </si>
  <si>
    <t>Simulation</t>
  </si>
  <si>
    <t>One-factor Gaussian copula simulation: x_i = √ρ·F + √(1−ρ)·Z_i. Default year is determined by the threshold bucket.</t>
  </si>
  <si>
    <t>Common factor F</t>
  </si>
  <si>
    <t>Affects all companies</t>
  </si>
  <si>
    <t>Conditional_PD</t>
  </si>
  <si>
    <t>Shows how the common factor F changes conditional default probabilities. Negative F = bad credit state.</t>
  </si>
  <si>
    <t>Idiosyncratic factor Z_i</t>
  </si>
  <si>
    <t>Affects only company i</t>
  </si>
  <si>
    <t>Notes</t>
  </si>
  <si>
    <t>Formula map and interpretation guide.</t>
  </si>
  <si>
    <t>Copula correlation ρ</t>
  </si>
  <si>
    <t>Correlation between hidden x variables</t>
  </si>
  <si>
    <t>Default threshold</t>
  </si>
  <si>
    <t>NORM.S.INV(cumulative default probability)</t>
  </si>
  <si>
    <t>Use F9 in Excel to recalculate the random simulation.</t>
  </si>
  <si>
    <t>Inputs — Hull Example 23.3</t>
  </si>
  <si>
    <t>Yellow cells are editable assumptions. The model uses a one-factor representation to generate pairwise copula correlation ρ.</t>
  </si>
  <si>
    <t>Input</t>
  </si>
  <si>
    <t>Value</t>
  </si>
  <si>
    <t>Formula / source logic</t>
  </si>
  <si>
    <t>Comment</t>
  </si>
  <si>
    <t>Number of companies</t>
  </si>
  <si>
    <t>Hull example uses 10 companies.</t>
  </si>
  <si>
    <t>Pairwise copula correlation ρ</t>
  </si>
  <si>
    <t>Correlation between hidden standard-normal credit variables x_i.</t>
  </si>
  <si>
    <t>√ρ</t>
  </si>
  <si>
    <t>SQRT(ρ)</t>
  </si>
  <si>
    <t>Sensitivity to common factor F in one-factor model.</t>
  </si>
  <si>
    <t>√(1−ρ)</t>
  </si>
  <si>
    <t>SQRT(1−ρ)</t>
  </si>
  <si>
    <t>Sensitivity to company-specific factor Z_i.</t>
  </si>
  <si>
    <t>Simulation trials</t>
  </si>
  <si>
    <t>Number of random simulation rows in the Simulation sheet.</t>
  </si>
  <si>
    <t>Year</t>
  </si>
  <si>
    <t>Cumulative default probability Q(t)</t>
  </si>
  <si>
    <t>Normal threshold NORM.S.INV(Q)</t>
  </si>
  <si>
    <t>Interpretation</t>
  </si>
  <si>
    <t>x &lt; threshold → default by end of this year</t>
  </si>
  <si>
    <t>Between prior threshold and this one → default during this year</t>
  </si>
  <si>
    <t>x &gt; Year 5 threshold → no default in 5 years</t>
  </si>
  <si>
    <t>Thresholds — Percentile-to-Percentile Transformation</t>
  </si>
  <si>
    <t>The Gaussian copula uses NORM.S.INV(Q) to map cumulative default probability Q into a standard-normal threshold.</t>
  </si>
  <si>
    <t>Cumulative PD Q(t)</t>
  </si>
  <si>
    <t>Threshold x=NORM.S.INV(Q)</t>
  </si>
  <si>
    <t>Default bucket rule</t>
  </si>
  <si>
    <t>Approx. Hull threshold</t>
  </si>
  <si>
    <t>Formula</t>
  </si>
  <si>
    <t>Meaning</t>
  </si>
  <si>
    <t>x &lt; threshold Y1</t>
  </si>
  <si>
    <t>x_i = √ρ·F + √(1−ρ)·Z_i</t>
  </si>
  <si>
    <t>Creates a standard-normal credit variable with pairwise correlation ρ.</t>
  </si>
  <si>
    <t>threshold Y1 ≤ x &lt; threshold Y2</t>
  </si>
  <si>
    <t>F</t>
  </si>
  <si>
    <t>Common credit factor affecting all companies.</t>
  </si>
  <si>
    <t>threshold Y2 ≤ x &lt; threshold Y3</t>
  </si>
  <si>
    <t>Z_i</t>
  </si>
  <si>
    <t>Company-specific factor for company i.</t>
  </si>
  <si>
    <t>threshold Y3 ≤ x &lt; threshold Y4</t>
  </si>
  <si>
    <t>Q(t)</t>
  </si>
  <si>
    <t>Cumulative probability of default by year t.</t>
  </si>
  <si>
    <t>threshold Y4 ≤ x &lt; threshold Y5</t>
  </si>
  <si>
    <t>NORM.S.INV(Q)</t>
  </si>
  <si>
    <t>Normal threshold corresponding to cumulative probability Q.</t>
  </si>
  <si>
    <t>No default</t>
  </si>
  <si>
    <t>x ≥ threshold Y5</t>
  </si>
  <si>
    <t>Simulation — One-Factor Gaussian Copula</t>
  </si>
  <si>
    <t>Press F9 in Excel to recalculate. Negative common factor F creates a bad credit state; defaults should cluster more in those rows.</t>
  </si>
  <si>
    <t>Trial</t>
  </si>
  <si>
    <t>Z_1</t>
  </si>
  <si>
    <t>Z_2</t>
  </si>
  <si>
    <t>Z_3</t>
  </si>
  <si>
    <t>Z_4</t>
  </si>
  <si>
    <t>Z_5</t>
  </si>
  <si>
    <t>Z_6</t>
  </si>
  <si>
    <t>Z_7</t>
  </si>
  <si>
    <t>Z_8</t>
  </si>
  <si>
    <t>Z_9</t>
  </si>
  <si>
    <t>Z_10</t>
  </si>
  <si>
    <t>x_1</t>
  </si>
  <si>
    <t>x_2</t>
  </si>
  <si>
    <t>x_3</t>
  </si>
  <si>
    <t>x_4</t>
  </si>
  <si>
    <t>x_5</t>
  </si>
  <si>
    <t>x_6</t>
  </si>
  <si>
    <t>x_7</t>
  </si>
  <si>
    <t>x_8</t>
  </si>
  <si>
    <t>x_9</t>
  </si>
  <si>
    <t>x_10</t>
  </si>
  <si>
    <t>Default Year of Company 1</t>
  </si>
  <si>
    <t>Default Year of Company 2</t>
  </si>
  <si>
    <t>Default Year of Company 3</t>
  </si>
  <si>
    <t>Default Year of Company 4</t>
  </si>
  <si>
    <t>Default Year of Company 5</t>
  </si>
  <si>
    <t>Default Year of Company 6</t>
  </si>
  <si>
    <t>Default Year of Company 7</t>
  </si>
  <si>
    <t>Default Year of Company 8</t>
  </si>
  <si>
    <t>Default Year of Company 9</t>
  </si>
  <si>
    <t>Default Year of Company 10</t>
  </si>
  <si>
    <t>Number of Defaults by Y1</t>
  </si>
  <si>
    <t>Number of Defaults by Y2</t>
  </si>
  <si>
    <t>Number of Defaults by Y3</t>
  </si>
  <si>
    <t>Number of Defaults by Y4</t>
  </si>
  <si>
    <t>Number of Defaults by Y5</t>
  </si>
  <si>
    <t>Total defaults 5Y</t>
  </si>
  <si>
    <t>Average x</t>
  </si>
  <si>
    <t>Simulation Summary</t>
  </si>
  <si>
    <t>Average total defaults by 5Y</t>
  </si>
  <si>
    <t>Expected if independent-ish</t>
  </si>
  <si>
    <t>Max total defaults in a trial</t>
  </si>
  <si>
    <t>Min total defaults</t>
  </si>
  <si>
    <t>Average common factor F</t>
  </si>
  <si>
    <t>Note</t>
  </si>
  <si>
    <t>Random results change whenever Excel recalculates.</t>
  </si>
  <si>
    <t>High correlation does not necessarily change average default count much, but it changes clustering/tail behavior.</t>
  </si>
  <si>
    <t>Conditional Default Probability by Common Factor F</t>
  </si>
  <si>
    <t>Given F, each company is independent conditional on F, but default probabilities rise/fall together as F changes.</t>
  </si>
  <si>
    <t>Y1 PD | F</t>
  </si>
  <si>
    <t>Y2 PD | F</t>
  </si>
  <si>
    <t>Y3 PD | F</t>
  </si>
  <si>
    <t>Y4 PD | F</t>
  </si>
  <si>
    <t>Y5 PD | F</t>
  </si>
  <si>
    <t>Severe bad common credit state</t>
  </si>
  <si>
    <t>Credit variable for company i.</t>
  </si>
  <si>
    <t>Default by T if x_i &lt; NORM.S.INV(Q(T))</t>
  </si>
  <si>
    <t>Threshold rule.</t>
  </si>
  <si>
    <t>P(Default by T | F)</t>
  </si>
  <si>
    <t>= N((threshold − √ρ·F)/√(1−ρ))</t>
  </si>
  <si>
    <t>Negative F</t>
  </si>
  <si>
    <t>Bad macro/credit state; conditional PD rises.</t>
  </si>
  <si>
    <t>Positive F</t>
  </si>
  <si>
    <t>Good macro/credit state; conditional PD falls.</t>
  </si>
  <si>
    <t>Below-average common factor</t>
  </si>
  <si>
    <t>Conditional independence</t>
  </si>
  <si>
    <t>Given F, defaults are independent through Z_i.</t>
  </si>
  <si>
    <t>Unconditional correlation</t>
  </si>
  <si>
    <t>Before knowing F, defaults are correlated because F affects all names.</t>
  </si>
  <si>
    <t>Neutral common factor</t>
  </si>
  <si>
    <t>Above-average common factor</t>
  </si>
  <si>
    <t>Very strong common credit state</t>
  </si>
  <si>
    <t>Notes — How to Read the Model</t>
  </si>
  <si>
    <t>This workbook is for learning the mechanics, not for production credit risk measurement.</t>
  </si>
  <si>
    <t>Topic</t>
  </si>
  <si>
    <t>Explanation</t>
  </si>
  <si>
    <t>Book sample</t>
  </si>
  <si>
    <t>Example 23.3 simulates defaults over 5 years for 10 companies, with pairwise copula correlation 0.20 and cumulative default probabilities 1%, 3%, 6%, 10%, 15%.</t>
  </si>
  <si>
    <t>Copula transformation</t>
  </si>
  <si>
    <t>Each cumulative probability Q(t) is transformed into a standard-normal threshold using NORM.S.INV(Q(t)).</t>
  </si>
  <si>
    <t>Default year</t>
  </si>
  <si>
    <t>A random hidden credit variable x is compared with thresholds. Lower x means earlier default.</t>
  </si>
  <si>
    <t>One-factor model</t>
  </si>
  <si>
    <t>Instead of building a full 10×10 correlation matrix, we use x_i = √ρ·F + √(1−ρ)·Z_i. This creates pairwise correlation ρ when all names have the same loading.</t>
  </si>
  <si>
    <t>Why F matters</t>
  </si>
  <si>
    <t>F is common to all companies. A very negative F makes many x_i values low, increasing default clustering.</t>
  </si>
  <si>
    <t>What changes with correlation</t>
  </si>
  <si>
    <t>Expected default count mainly comes from marginal PDs. Correlation mainly changes clustering/tail outcomes.</t>
  </si>
  <si>
    <t>Important distinction</t>
  </si>
  <si>
    <t>The 15% 5-year default probability is a marginal probability for one company. Correlation affects the probability of many companies defaulting together.</t>
  </si>
  <si>
    <t>How to use</t>
  </si>
  <si>
    <t>Open Simulation and press F9 several times. Watch rows with negative F; they should tend to have more defaults.</t>
  </si>
  <si>
    <t>Source note</t>
  </si>
  <si>
    <t>Built from the Gaussian copula example in John Hull, Options, Futures, and Other Derivatives, Chapter 23, Section 23.9.</t>
  </si>
  <si>
    <t>Added section</t>
  </si>
  <si>
    <t>Vasicek_Model</t>
  </si>
  <si>
    <t>Closed-form Credit VaR calculation from Hull Example 23.4.</t>
  </si>
  <si>
    <t>Vasicek = one-factor Gaussian Copula + large homogeneous portfolio</t>
  </si>
  <si>
    <t>Vasicek_Sensitivity</t>
  </si>
  <si>
    <t>Sensitivity of Credit VaR to correlation, confidence, and cumulative PD.</t>
  </si>
  <si>
    <t>Correlation changes the tail, not the average PD</t>
  </si>
  <si>
    <t>Gaussian_to_Vasicek</t>
  </si>
  <si>
    <t>Bridge from your existing simulation workbook to the Vasicek formula.</t>
  </si>
  <si>
    <t>Simulation mechanics → formula shortcut</t>
  </si>
  <si>
    <t>Vasicek Credit VaR — Hull Example 23.4</t>
  </si>
  <si>
    <t>Closed-form large homogeneous portfolio result from the one-factor Gaussian copula model.</t>
  </si>
  <si>
    <t>Symbol</t>
  </si>
  <si>
    <t>Formula / Source logic</t>
  </si>
  <si>
    <t>Editable?</t>
  </si>
  <si>
    <t>Portfolio size</t>
  </si>
  <si>
    <t>L</t>
  </si>
  <si>
    <t>User input / Hull example</t>
  </si>
  <si>
    <t>Total exposure amount</t>
  </si>
  <si>
    <t>Yes</t>
  </si>
  <si>
    <t>Cumulative default probability</t>
  </si>
  <si>
    <t>Q(T)</t>
  </si>
  <si>
    <t>Probability of default by time T</t>
  </si>
  <si>
    <t>One-year cumulative PD in Hull example</t>
  </si>
  <si>
    <t>Recovery rate</t>
  </si>
  <si>
    <t>R</t>
  </si>
  <si>
    <t>Amount recovered after default</t>
  </si>
  <si>
    <t>Loss given default</t>
  </si>
  <si>
    <t>1−R</t>
  </si>
  <si>
    <t>=1−Recovery rate</t>
  </si>
  <si>
    <t>Economic loss severity</t>
  </si>
  <si>
    <t>No</t>
  </si>
  <si>
    <t>Copula correlation</t>
  </si>
  <si>
    <t>ρ</t>
  </si>
  <si>
    <t>Correlation between hidden credit variables</t>
  </si>
  <si>
    <t>Confidence level</t>
  </si>
  <si>
    <t>X</t>
  </si>
  <si>
    <t>Credit VaR confidence level</t>
  </si>
  <si>
    <t>99.9% stress quantile</t>
  </si>
  <si>
    <t>Time horizon</t>
  </si>
  <si>
    <t>T</t>
  </si>
  <si>
    <t>One-year horizon</t>
  </si>
  <si>
    <t>Output</t>
  </si>
  <si>
    <t>Excel formula</t>
  </si>
  <si>
    <t>Check</t>
  </si>
  <si>
    <t>Hidden-credit-score threshold for default by T</t>
  </si>
  <si>
    <t>Stress factor</t>
  </si>
  <si>
    <t>NORM.S.INV(X)</t>
  </si>
  <si>
    <t>How extreme the selected confidence level is</t>
  </si>
  <si>
    <t>Worst-case default rate</t>
  </si>
  <si>
    <t>V(X,T)</t>
  </si>
  <si>
    <t>Portfolio default rate at confidence level X</t>
  </si>
  <si>
    <t>Hull result ≈ 12.8%</t>
  </si>
  <si>
    <t>Expected loss</t>
  </si>
  <si>
    <t>EL</t>
  </si>
  <si>
    <t>=L×Q×LGD</t>
  </si>
  <si>
    <t>Normal average credit loss</t>
  </si>
  <si>
    <t>Credit VaR</t>
  </si>
  <si>
    <t>VaR</t>
  </si>
  <si>
    <t>=L×LGD×V(X,T)</t>
  </si>
  <si>
    <t>Credit loss at confidence level X</t>
  </si>
  <si>
    <t>Hull result ≈ $5.13m</t>
  </si>
  <si>
    <t>Unexpected loss</t>
  </si>
  <si>
    <t>VaR−EL</t>
  </si>
  <si>
    <t>=Credit VaR − Expected loss</t>
  </si>
  <si>
    <t>Tail loss above expected loss</t>
  </si>
  <si>
    <t>VaR / Expected loss</t>
  </si>
  <si>
    <t>VaR/EL</t>
  </si>
  <si>
    <t>=Credit VaR / EL</t>
  </si>
  <si>
    <t>Tail severity multiple</t>
  </si>
  <si>
    <t>Step</t>
  </si>
  <si>
    <t>Plain-English interpretation</t>
  </si>
  <si>
    <t>Q(T) → NORM.S.INV[Q(T)]</t>
  </si>
  <si>
    <t>Convert the cumulative default probability into a hidden standard-normal default threshold.</t>
  </si>
  <si>
    <t>X → NORM.S.INV(X)</t>
  </si>
  <si>
    <t>Convert the confidence level into a normal stress factor.</t>
  </si>
  <si>
    <t>Calculate the bad-state portfolio default percentage implied by the one-factor Gaussian copula.</t>
  </si>
  <si>
    <t>L × (1−R) × V(X,T)</t>
  </si>
  <si>
    <t>Convert the bad-state default percentage into a dollar credit loss.</t>
  </si>
  <si>
    <t>John Hull, Options, Futures and Other Derivatives, Chapter 23, Section 23.10, Example 23.4.</t>
  </si>
  <si>
    <t>Important note</t>
  </si>
  <si>
    <t>This is a learning workbook, not a production credit risk system.</t>
  </si>
  <si>
    <t>Connection</t>
  </si>
  <si>
    <t>Vasicek Credit VaR is the large homogeneous portfolio shortcut inside the one-factor Gaussian copula framework.</t>
  </si>
  <si>
    <t>Vasicek Sensitivity — PD, Correlation, Confidence</t>
  </si>
  <si>
    <t>Use this sheet for blog screenshots: it shows how Credit VaR changes when correlation, confidence, or default probability changes.</t>
  </si>
  <si>
    <t>Correlation ρ</t>
  </si>
  <si>
    <t>Default rate V(X,T)</t>
  </si>
  <si>
    <t>Confidence X</t>
  </si>
  <si>
    <t>Cumulative PD Q(T)</t>
  </si>
  <si>
    <t>Bridge: Gaussian Copula Simulation → Vasicek Formula</t>
  </si>
  <si>
    <t>This sheet connects your existing Gaussian Copula simulation workbook to the Vasicek closed-form Credit VaR model.</t>
  </si>
  <si>
    <t>Model</t>
  </si>
  <si>
    <t>Core question</t>
  </si>
  <si>
    <t>Method</t>
  </si>
  <si>
    <t>Portfolio assumption</t>
  </si>
  <si>
    <t>Main output</t>
  </si>
  <si>
    <t>Gaussian role</t>
  </si>
  <si>
    <t>Blog message</t>
  </si>
  <si>
    <t>Gaussian Copula simulation</t>
  </si>
  <si>
    <t>Which companies default in each scenario?</t>
  </si>
  <si>
    <t>Simulate F and Zi; compute xi; compare with thresholds</t>
  </si>
  <si>
    <t>Can be small and illustrative</t>
  </si>
  <si>
    <t>Default count distribution</t>
  </si>
  <si>
    <t>Correlated hidden credit scores</t>
  </si>
  <si>
    <t>Shows the mechanics visually</t>
  </si>
  <si>
    <t>Vasicek Credit VaR</t>
  </si>
  <si>
    <t>What default percentage appears in a bad tail scenario?</t>
  </si>
  <si>
    <t>Closed-form formula for V(X,T)</t>
  </si>
  <si>
    <t>Very large homogeneous portfolio</t>
  </si>
  <si>
    <t>Worst-case default percentage and dollar Credit VaR</t>
  </si>
  <si>
    <t>Same one-factor Gaussian copula, compressed</t>
  </si>
  <si>
    <t>Turns simulation logic into a shortcut</t>
  </si>
  <si>
    <t>Your simulation assumptions</t>
  </si>
  <si>
    <t>Original learning simulation uses 10 companies</t>
  </si>
  <si>
    <t>Cumulative PD Q(5)</t>
  </si>
  <si>
    <t>5-year marginal default probability in the simulation</t>
  </si>
  <si>
    <t>Pairwise hidden-variable correlation</t>
  </si>
  <si>
    <t>Confidence level for comparison</t>
  </si>
  <si>
    <t>Editable</t>
  </si>
  <si>
    <t>99% is more visible for 50 simulation rows than 99.9%</t>
  </si>
  <si>
    <t>Simulation average 5Y default rate</t>
  </si>
  <si>
    <t>Mean default rate across 50 trial rows</t>
  </si>
  <si>
    <t>Simulation 99% 5Y default rate</t>
  </si>
  <si>
    <t>Empirical tail default rate; noisy because portfolio is small</t>
  </si>
  <si>
    <t>Vasicek equivalent for simulation assumptions</t>
  </si>
  <si>
    <t>=NORM.S.INV(Q(5))</t>
  </si>
  <si>
    <t>5-year threshold from simulation PD</t>
  </si>
  <si>
    <t>=NORM.S.INV(confidence)</t>
  </si>
  <si>
    <t>Normal quantile for selected confidence</t>
  </si>
  <si>
    <t>Vasicek default rate</t>
  </si>
  <si>
    <t>=N((threshold+√ρ×stress)/√(1−ρ))</t>
  </si>
  <si>
    <t>Closed-form equivalent default rate</t>
  </si>
  <si>
    <t>Important limitation</t>
  </si>
  <si>
    <t>Not directly comparable one-to-one</t>
  </si>
  <si>
    <t>The simulation has only 10 names and 50 rows; Vasicek assumes a very large homogeneous portfolio.</t>
  </si>
  <si>
    <t>Main lesson</t>
  </si>
  <si>
    <t>Same model family</t>
  </si>
  <si>
    <t>The Gaussian Copula simulation is the mechanics; Vasicek is the large-portfolio shortcut.</t>
  </si>
  <si>
    <t>Next blog bridge</t>
  </si>
  <si>
    <t>From simulation to formula</t>
  </si>
  <si>
    <t>Use this sheet to explain why the formula appears after the simulation article.</t>
  </si>
  <si>
    <t>One-sentence explanation for the blog</t>
  </si>
  <si>
    <t>Vasicek Credit VaR is not a new idea separate from Gaussian Copula. It is the large homogeneous portfolio result of the same one-factor Gaussian Copula logic: instead of simulating every borrower one by one, it calculates the tail default percentage directly.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</si>
</sst>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"/>
    <numFmt numFmtId="166" formatCode="\$#,##0"/>
    <numFmt numFmtId="167" formatCode="0.0\x"/>
  </numFmts>
  <fonts count="11">
    <font>
      <sz val="11"/>
      <name val="Carlito"/>
    </font>
    <font>
      <b/>
      <sz val="16"/>
      <color rgb="FFFFFFFF"/>
      <name val="Carlito"/>
    </font>
    <font>
      <i/>
      <sz val="10"/>
      <color rgb="FF374151"/>
      <name val="Carlito"/>
    </font>
    <font>
      <b/>
      <sz val="11"/>
      <color rgb="FFFFFFFF"/>
      <name val="Carlito"/>
    </font>
    <font>
      <sz val="11"/>
      <color rgb="FF111827"/>
      <name val="Carlito"/>
    </font>
    <font>
      <sz val="11"/>
      <name val="Carlito"/>
    </font>
    <font>
      <b/>
      <sz val="14"/>
      <color rgb="FFFFFFFF"/>
      <name val="Carlito"/>
    </font>
    <font>
      <i/>
      <sz val="11"/>
      <color rgb="FF17365D"/>
      <name val="Carlito"/>
    </font>
    <font>
      <sz val="11"/>
      <color rgb="FF000000"/>
      <name val="Carlito"/>
    </font>
    <font>
      <b/>
      <sz val="11"/>
      <color rgb="FF000000"/>
      <name val="Carlito"/>
    </font>
    <font>
      <i/>
      <sz val="11"/>
      <color rgb="FF404040"/>
      <name val="Carlito"/>
    </font>
  </fonts>
  <fills count="18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3F4F6"/>
      </patternFill>
    </fill>
    <fill>
      <patternFill patternType="solid">
        <fgColor rgb="FF374151"/>
      </patternFill>
    </fill>
    <fill>
      <patternFill patternType="solid">
        <fgColor rgb="FF111827"/>
      </patternFill>
    </fill>
    <fill>
      <patternFill patternType="solid">
        <fgColor rgb="FFF9FAFB"/>
      </patternFill>
    </fill>
    <fill>
      <patternFill patternType="solid">
        <fgColor rgb="FFFEF3C7"/>
      </patternFill>
    </fill>
    <fill>
      <patternFill patternType="solid">
        <fgColor rgb="FFDBEAFE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5B9BD5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4" fillId="6" borderId="0" xfId="0" applyFont="1" applyFill="1" applyAlignment="1">
      <alignment wrapText="1"/>
    </xf>
    <xf numFmtId="164" fontId="0" fillId="7" borderId="0" xfId="0" applyNumberFormat="1" applyFill="1" applyAlignment="1">
      <alignment wrapText="1"/>
    </xf>
    <xf numFmtId="0" fontId="0" fillId="7" borderId="0" xfId="0" applyFill="1" applyAlignment="1">
      <alignment wrapText="1"/>
    </xf>
    <xf numFmtId="165" fontId="0" fillId="8" borderId="0" xfId="0" applyNumberFormat="1" applyFill="1" applyAlignment="1">
      <alignment wrapText="1"/>
    </xf>
    <xf numFmtId="165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2" fontId="0" fillId="6" borderId="0" xfId="0" applyNumberFormat="1" applyFill="1" applyAlignment="1">
      <alignment wrapText="1"/>
    </xf>
    <xf numFmtId="165" fontId="3" fillId="4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64" fontId="3" fillId="4" borderId="0" xfId="0" applyNumberFormat="1" applyFont="1" applyFill="1" applyAlignment="1">
      <alignment horizontal="center" vertical="center" wrapText="1"/>
    </xf>
    <xf numFmtId="43" fontId="0" fillId="7" borderId="0" xfId="1" applyFont="1" applyFill="1" applyAlignment="1">
      <alignment wrapText="1"/>
    </xf>
    <xf numFmtId="165" fontId="0" fillId="9" borderId="0" xfId="0" applyNumberFormat="1" applyFill="1"/>
    <xf numFmtId="165" fontId="0" fillId="10" borderId="0" xfId="0" applyNumberFormat="1" applyFill="1"/>
    <xf numFmtId="0" fontId="3" fillId="13" borderId="0" xfId="0" applyFont="1" applyFill="1" applyAlignment="1">
      <alignment horizontal="center" vertical="center" wrapText="1"/>
    </xf>
    <xf numFmtId="0" fontId="9" fillId="15" borderId="0" xfId="0" applyFont="1" applyFill="1"/>
    <xf numFmtId="166" fontId="8" fillId="14" borderId="0" xfId="0" applyNumberFormat="1" applyFont="1" applyFill="1"/>
    <xf numFmtId="164" fontId="8" fillId="14" borderId="0" xfId="0" applyNumberFormat="1" applyFont="1" applyFill="1"/>
    <xf numFmtId="164" fontId="9" fillId="15" borderId="0" xfId="0" applyNumberFormat="1" applyFont="1" applyFill="1"/>
    <xf numFmtId="1" fontId="8" fillId="14" borderId="0" xfId="0" applyNumberFormat="1" applyFont="1" applyFill="1"/>
    <xf numFmtId="165" fontId="9" fillId="15" borderId="0" xfId="0" applyNumberFormat="1" applyFont="1" applyFill="1"/>
    <xf numFmtId="166" fontId="9" fillId="15" borderId="0" xfId="0" applyNumberFormat="1" applyFont="1" applyFill="1"/>
    <xf numFmtId="167" fontId="9" fillId="15" borderId="0" xfId="0" applyNumberFormat="1" applyFont="1" applyFill="1"/>
    <xf numFmtId="9" fontId="0" fillId="0" borderId="0" xfId="0" applyNumberFormat="1"/>
    <xf numFmtId="164" fontId="0" fillId="0" borderId="0" xfId="0" applyNumberFormat="1"/>
    <xf numFmtId="166" fontId="0" fillId="0" borderId="0" xfId="0" applyNumberFormat="1"/>
    <xf numFmtId="10" fontId="0" fillId="0" borderId="0" xfId="0" applyNumberFormat="1"/>
    <xf numFmtId="10" fontId="8" fillId="14" borderId="0" xfId="0" applyNumberFormat="1" applyFont="1" applyFill="1"/>
    <xf numFmtId="9" fontId="0" fillId="17" borderId="0" xfId="0" applyNumberFormat="1" applyFill="1"/>
    <xf numFmtId="164" fontId="0" fillId="17" borderId="0" xfId="0" applyNumberFormat="1" applyFill="1"/>
    <xf numFmtId="166" fontId="0" fillId="17" borderId="0" xfId="0" applyNumberFormat="1" applyFill="1"/>
    <xf numFmtId="165" fontId="0" fillId="17" borderId="0" xfId="0" applyNumberFormat="1" applyFill="1"/>
    <xf numFmtId="10" fontId="0" fillId="17" borderId="0" xfId="0" applyNumberFormat="1" applyFill="1"/>
    <xf numFmtId="0" fontId="6" fillId="11" borderId="0" xfId="0" applyFont="1" applyFill="1" applyAlignment="1">
      <alignment horizontal="left" vertical="center" wrapText="1"/>
    </xf>
    <xf numFmtId="0" fontId="7" fillId="1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wrapText="1"/>
    </xf>
    <xf numFmtId="0" fontId="3" fillId="5" borderId="0" xfId="0" applyFont="1" applyFill="1"/>
    <xf numFmtId="0" fontId="4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16" borderId="0" xfId="0" applyFont="1" applyFill="1" applyAlignment="1">
      <alignment wrapText="1"/>
    </xf>
  </cellXfs>
  <cellStyles count="2">
    <cellStyle name="Comma" xfId="1" xr:uid="{00000000-0005-0000-0000-000000000000}"/>
    <cellStyle name="Normal" xfId="0" builtinId="0"/>
  </cellStyles>
  <dxfs count="1">
    <dxf>
      <fill>
        <patternFill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Conditional Cumulative PD by Common Factor F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Y1 PD | F</c:v>
          </c:tx>
          <c:cat>
            <c:numRef>
              <c:f>Conditional_PD!$A$5:$A$29</c:f>
              <c:numCache>
                <c:formatCode>0.00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cat>
          <c:val>
            <c:numRef>
              <c:f>Conditional_PD!$B$5:$B$29</c:f>
              <c:numCache>
                <c:formatCode>0.0%</c:formatCode>
                <c:ptCount val="25"/>
                <c:pt idx="0">
                  <c:v>0.135462257834678</c:v>
                </c:pt>
                <c:pt idx="1">
                  <c:v>0.11011138140890213</c:v>
                </c:pt>
                <c:pt idx="2">
                  <c:v>8.8357968617927191E-2</c:v>
                </c:pt>
                <c:pt idx="3">
                  <c:v>6.9980537980118079E-2</c:v>
                </c:pt>
                <c:pt idx="4">
                  <c:v>5.4695548310186096E-2</c:v>
                </c:pt>
                <c:pt idx="5">
                  <c:v>4.2179464275391147E-2</c:v>
                </c:pt>
                <c:pt idx="6">
                  <c:v>3.2089380965487642E-2</c:v>
                </c:pt>
                <c:pt idx="7">
                  <c:v>2.4081013519660324E-2</c:v>
                </c:pt>
                <c:pt idx="8">
                  <c:v>1.7823292671609408E-2</c:v>
                </c:pt>
                <c:pt idx="9">
                  <c:v>1.3009234529938836E-2</c:v>
                </c:pt>
                <c:pt idx="10">
                  <c:v>9.363127405697563E-3</c:v>
                </c:pt>
                <c:pt idx="11">
                  <c:v>6.6443699751589256E-3</c:v>
                </c:pt>
                <c:pt idx="12">
                  <c:v>4.6484899209106667E-3</c:v>
                </c:pt>
                <c:pt idx="13">
                  <c:v>3.2059715573683591E-3</c:v>
                </c:pt>
                <c:pt idx="14">
                  <c:v>2.1795371679396098E-3</c:v>
                </c:pt>
                <c:pt idx="15">
                  <c:v>1.4604790987915682E-3</c:v>
                </c:pt>
                <c:pt idx="16">
                  <c:v>9.6454992625582474E-4</c:v>
                </c:pt>
                <c:pt idx="17">
                  <c:v>6.2780716843935478E-4</c:v>
                </c:pt>
                <c:pt idx="18">
                  <c:v>4.0269457884533277E-4</c:v>
                </c:pt>
                <c:pt idx="19">
                  <c:v>2.5453688500047718E-4</c:v>
                </c:pt>
                <c:pt idx="20">
                  <c:v>1.5853681827445132E-4</c:v>
                </c:pt>
                <c:pt idx="21">
                  <c:v>9.7295891459248958E-5</c:v>
                </c:pt>
                <c:pt idx="22">
                  <c:v>5.883362586273784E-5</c:v>
                </c:pt>
                <c:pt idx="23">
                  <c:v>3.5051490200573066E-5</c:v>
                </c:pt>
                <c:pt idx="24">
                  <c:v>2.0574118759591055E-5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E-480A-806B-6E44FD58C820}"/>
            </c:ext>
          </c:extLst>
        </c:ser>
        <c:ser>
          <c:idx val="1"/>
          <c:order val="1"/>
          <c:tx>
            <c:v>Y2 PD | F</c:v>
          </c:tx>
          <c:cat>
            <c:numRef>
              <c:f>Conditional_PD!$A$5:$A$29</c:f>
              <c:numCache>
                <c:formatCode>0.00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cat>
          <c:val>
            <c:numRef>
              <c:f>Conditional_PD!$C$5:$C$29</c:f>
              <c:numCache>
                <c:formatCode>0.0%</c:formatCode>
                <c:ptCount val="25"/>
                <c:pt idx="0">
                  <c:v>0.27332380757661079</c:v>
                </c:pt>
                <c:pt idx="1">
                  <c:v>0.23337071231963141</c:v>
                </c:pt>
                <c:pt idx="2">
                  <c:v>0.19688755803895183</c:v>
                </c:pt>
                <c:pt idx="3">
                  <c:v>0.16408880714984608</c:v>
                </c:pt>
                <c:pt idx="4">
                  <c:v>0.13505892966702418</c:v>
                </c:pt>
                <c:pt idx="5">
                  <c:v>0.10976268378627919</c:v>
                </c:pt>
                <c:pt idx="6">
                  <c:v>8.8061175675012579E-2</c:v>
                </c:pt>
                <c:pt idx="7">
                  <c:v>6.9731839973345963E-2</c:v>
                </c:pt>
                <c:pt idx="8">
                  <c:v>5.4490382405479161E-2</c:v>
                </c:pt>
                <c:pt idx="9">
                  <c:v>4.2012834647154718E-2</c:v>
                </c:pt>
                <c:pt idx="10">
                  <c:v>3.1956147473167905E-2</c:v>
                </c:pt>
                <c:pt idx="11">
                  <c:v>2.3976134468690798E-2</c:v>
                </c:pt>
                <c:pt idx="12">
                  <c:v>1.7742013693155572E-2</c:v>
                </c:pt>
                <c:pt idx="13">
                  <c:v>1.294722165369557E-2</c:v>
                </c:pt>
                <c:pt idx="14">
                  <c:v>9.3165473864059781E-3</c:v>
                </c:pt>
                <c:pt idx="15">
                  <c:v>6.6099245457013865E-3</c:v>
                </c:pt>
                <c:pt idx="16">
                  <c:v>4.6234127988290857E-3</c:v>
                </c:pt>
                <c:pt idx="17">
                  <c:v>3.1879978388813968E-3</c:v>
                </c:pt>
                <c:pt idx="18">
                  <c:v>2.1668544502028734E-3</c:v>
                </c:pt>
                <c:pt idx="19">
                  <c:v>1.4516685924236472E-3</c:v>
                </c:pt>
                <c:pt idx="20">
                  <c:v>9.5852428096730583E-4</c:v>
                </c:pt>
                <c:pt idx="21">
                  <c:v>6.2375002459016265E-4</c:v>
                </c:pt>
                <c:pt idx="22">
                  <c:v>4.0000520361495507E-4</c:v>
                </c:pt>
                <c:pt idx="23">
                  <c:v>2.5278180650199739E-4</c:v>
                </c:pt>
                <c:pt idx="24">
                  <c:v>1.5740921626422748E-4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E-480A-806B-6E44FD58C820}"/>
            </c:ext>
          </c:extLst>
        </c:ser>
        <c:ser>
          <c:idx val="2"/>
          <c:order val="2"/>
          <c:tx>
            <c:v>Y3 PD | F</c:v>
          </c:tx>
          <c:cat>
            <c:numRef>
              <c:f>Conditional_PD!$A$5:$A$29</c:f>
              <c:numCache>
                <c:formatCode>0.00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cat>
          <c:val>
            <c:numRef>
              <c:f>Conditional_PD!$D$5:$D$29</c:f>
              <c:numCache>
                <c:formatCode>0.0%</c:formatCode>
                <c:ptCount val="25"/>
                <c:pt idx="0">
                  <c:v>0.40582819561375838</c:v>
                </c:pt>
                <c:pt idx="1">
                  <c:v>0.35819423456146826</c:v>
                </c:pt>
                <c:pt idx="2">
                  <c:v>0.31267231970563969</c:v>
                </c:pt>
                <c:pt idx="3">
                  <c:v>0.26984239354625972</c:v>
                </c:pt>
                <c:pt idx="4">
                  <c:v>0.23016920493939541</c:v>
                </c:pt>
                <c:pt idx="5">
                  <c:v>0.19398909644285556</c:v>
                </c:pt>
                <c:pt idx="6">
                  <c:v>0.16150538841562476</c:v>
                </c:pt>
                <c:pt idx="7">
                  <c:v>0.13279200927138837</c:v>
                </c:pt>
                <c:pt idx="8">
                  <c:v>0.10780432641897057</c:v>
                </c:pt>
                <c:pt idx="9">
                  <c:v>8.6395609726117095E-2</c:v>
                </c:pt>
                <c:pt idx="10">
                  <c:v>6.8337251947889616E-2</c:v>
                </c:pt>
                <c:pt idx="11">
                  <c:v>5.3340789059788125E-2</c:v>
                </c:pt>
                <c:pt idx="12">
                  <c:v>4.1079888099957544E-2</c:v>
                </c:pt>
                <c:pt idx="13">
                  <c:v>3.1210757591265265E-2</c:v>
                </c:pt>
                <c:pt idx="14">
                  <c:v>2.3389828337449105E-2</c:v>
                </c:pt>
                <c:pt idx="15">
                  <c:v>1.7287988878911927E-2</c:v>
                </c:pt>
                <c:pt idx="16">
                  <c:v>1.2601083913454022E-2</c:v>
                </c:pt>
                <c:pt idx="17">
                  <c:v>9.0567513447279736E-3</c:v>
                </c:pt>
                <c:pt idx="18">
                  <c:v>6.4179558931653346E-3</c:v>
                </c:pt>
                <c:pt idx="19">
                  <c:v>4.4837623569273953E-3</c:v>
                </c:pt>
                <c:pt idx="20">
                  <c:v>3.0879820596026305E-3</c:v>
                </c:pt>
                <c:pt idx="21">
                  <c:v>2.0963349958918079E-3</c:v>
                </c:pt>
                <c:pt idx="22">
                  <c:v>1.402717366354891E-3</c:v>
                </c:pt>
                <c:pt idx="23">
                  <c:v>9.2507148544830956E-4</c:v>
                </c:pt>
                <c:pt idx="24">
                  <c:v>6.0124313559823252E-4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E-480A-806B-6E44FD58C820}"/>
            </c:ext>
          </c:extLst>
        </c:ser>
        <c:ser>
          <c:idx val="3"/>
          <c:order val="3"/>
          <c:tx>
            <c:v>Y4 PD | F</c:v>
          </c:tx>
          <c:cat>
            <c:numRef>
              <c:f>Conditional_PD!$A$5:$A$29</c:f>
              <c:numCache>
                <c:formatCode>0.00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cat>
          <c:val>
            <c:numRef>
              <c:f>Conditional_PD!$E$5:$E$29</c:f>
              <c:numCache>
                <c:formatCode>0.0%</c:formatCode>
                <c:ptCount val="25"/>
                <c:pt idx="0">
                  <c:v>0.52678150962970072</c:v>
                </c:pt>
                <c:pt idx="1">
                  <c:v>0.47694671703206437</c:v>
                </c:pt>
                <c:pt idx="2">
                  <c:v>0.42747033049249566</c:v>
                </c:pt>
                <c:pt idx="3">
                  <c:v>0.37911033271167993</c:v>
                </c:pt>
                <c:pt idx="4">
                  <c:v>0.33257342197380002</c:v>
                </c:pt>
                <c:pt idx="5">
                  <c:v>0.28848426377325753</c:v>
                </c:pt>
                <c:pt idx="6">
                  <c:v>0.24736086114903449</c:v>
                </c:pt>
                <c:pt idx="7">
                  <c:v>0.20959762069856847</c:v>
                </c:pt>
                <c:pt idx="8">
                  <c:v>0.17545691907717095</c:v>
                </c:pt>
                <c:pt idx="9">
                  <c:v>0.14506916488285274</c:v>
                </c:pt>
                <c:pt idx="10">
                  <c:v>0.11844060127094226</c:v>
                </c:pt>
                <c:pt idx="11">
                  <c:v>9.5467488339896836E-2</c:v>
                </c:pt>
                <c:pt idx="12">
                  <c:v>7.5954898141946739E-2</c:v>
                </c:pt>
                <c:pt idx="13">
                  <c:v>5.9638174170493274E-2</c:v>
                </c:pt>
                <c:pt idx="14">
                  <c:v>4.6205144494560826E-2</c:v>
                </c:pt>
                <c:pt idx="15">
                  <c:v>3.5317399427079947E-2</c:v>
                </c:pt>
                <c:pt idx="16">
                  <c:v>2.6629298213908088E-2</c:v>
                </c:pt>
                <c:pt idx="17">
                  <c:v>1.9803793740848633E-2</c:v>
                </c:pt>
                <c:pt idx="18">
                  <c:v>1.4524600102174002E-2</c:v>
                </c:pt>
                <c:pt idx="19">
                  <c:v>1.0504624869152032E-2</c:v>
                </c:pt>
                <c:pt idx="20">
                  <c:v>7.4909103667665563E-3</c:v>
                </c:pt>
                <c:pt idx="21">
                  <c:v>5.2665570089753446E-3</c:v>
                </c:pt>
                <c:pt idx="22">
                  <c:v>3.6502331312252639E-3</c:v>
                </c:pt>
                <c:pt idx="23">
                  <c:v>2.4939187410703582E-3</c:v>
                </c:pt>
                <c:pt idx="24">
                  <c:v>1.6795025479664203E-3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1E-480A-806B-6E44FD58C820}"/>
            </c:ext>
          </c:extLst>
        </c:ser>
        <c:ser>
          <c:idx val="4"/>
          <c:order val="4"/>
          <c:tx>
            <c:v>Y5 PD | F</c:v>
          </c:tx>
          <c:cat>
            <c:numRef>
              <c:f>Conditional_PD!$A$5:$A$29</c:f>
              <c:numCache>
                <c:formatCode>0.00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cat>
          <c:val>
            <c:numRef>
              <c:f>Conditional_PD!$F$5:$F$29</c:f>
              <c:numCache>
                <c:formatCode>0.0%</c:formatCode>
                <c:ptCount val="25"/>
                <c:pt idx="0">
                  <c:v>0.63353562419503662</c:v>
                </c:pt>
                <c:pt idx="1">
                  <c:v>0.58559663932190031</c:v>
                </c:pt>
                <c:pt idx="2">
                  <c:v>0.53634597240377069</c:v>
                </c:pt>
                <c:pt idx="3">
                  <c:v>0.4865311739184896</c:v>
                </c:pt>
                <c:pt idx="4">
                  <c:v>0.43692592655045281</c:v>
                </c:pt>
                <c:pt idx="5">
                  <c:v>0.38829418287508555</c:v>
                </c:pt>
                <c:pt idx="6">
                  <c:v>0.34135505215649919</c:v>
                </c:pt>
                <c:pt idx="7">
                  <c:v>0.29675111218457983</c:v>
                </c:pt>
                <c:pt idx="8">
                  <c:v>0.25502245772039245</c:v>
                </c:pt>
                <c:pt idx="9">
                  <c:v>0.21658819831183063</c:v>
                </c:pt>
                <c:pt idx="10">
                  <c:v>0.18173636492336528</c:v>
                </c:pt>
                <c:pt idx="11">
                  <c:v>0.15062237431749026</c:v>
                </c:pt>
                <c:pt idx="12">
                  <c:v>0.12327543186973691</c:v>
                </c:pt>
                <c:pt idx="13">
                  <c:v>9.9611614297523535E-2</c:v>
                </c:pt>
                <c:pt idx="14">
                  <c:v>7.9451926126896777E-2</c:v>
                </c:pt>
                <c:pt idx="15">
                  <c:v>6.254339898068724E-2</c:v>
                </c:pt>
                <c:pt idx="16">
                  <c:v>4.858129998570726E-2</c:v>
                </c:pt>
                <c:pt idx="17">
                  <c:v>3.7230705477047987E-2</c:v>
                </c:pt>
                <c:pt idx="18">
                  <c:v>2.8146029023193717E-2</c:v>
                </c:pt>
                <c:pt idx="19">
                  <c:v>2.0987508460954138E-2</c:v>
                </c:pt>
                <c:pt idx="20">
                  <c:v>1.543409457423465E-2</c:v>
                </c:pt>
                <c:pt idx="21">
                  <c:v>1.1192591787078054E-2</c:v>
                </c:pt>
                <c:pt idx="22">
                  <c:v>8.0032400538109227E-3</c:v>
                </c:pt>
                <c:pt idx="23">
                  <c:v>5.6421746359040193E-3</c:v>
                </c:pt>
                <c:pt idx="24">
                  <c:v>3.9213502141137845E-3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1E-480A-806B-6E44FD58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Credit VaR rises sharply with correlation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1"/>
          <c:order val="1"/>
          <c:tx>
            <c:v>Credit VaR</c:v>
          </c:tx>
          <c:cat>
            <c:numRef>
              <c:f>Vasicek_Sensitivity!$A$5:$A$15</c:f>
              <c:numCache>
                <c:formatCode>0%</c:formatCode>
                <c:ptCount val="1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</c:numCache>
            </c:numRef>
          </c:cat>
          <c:val>
            <c:numRef>
              <c:f>Vasicek_Sensitivity!$C$5:$C$15</c:f>
              <c:numCache>
                <c:formatCode>\$#,##0</c:formatCode>
                <c:ptCount val="11"/>
                <c:pt idx="0">
                  <c:v>800000.00000000058</c:v>
                </c:pt>
                <c:pt idx="1">
                  <c:v>3241336.4743314814</c:v>
                </c:pt>
                <c:pt idx="2">
                  <c:v>5129484.2919769268</c:v>
                </c:pt>
                <c:pt idx="3">
                  <c:v>7053157.5658479221</c:v>
                </c:pt>
                <c:pt idx="4">
                  <c:v>9052512.2862320598</c:v>
                </c:pt>
                <c:pt idx="5">
                  <c:v>11139796.116820771</c:v>
                </c:pt>
                <c:pt idx="6">
                  <c:v>13319661.370875861</c:v>
                </c:pt>
                <c:pt idx="7">
                  <c:v>15593364.159622287</c:v>
                </c:pt>
                <c:pt idx="8">
                  <c:v>17959587.19200208</c:v>
                </c:pt>
                <c:pt idx="9">
                  <c:v>20413989.045003992</c:v>
                </c:pt>
                <c:pt idx="10">
                  <c:v>22947854.086717855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7-487C-9726-0D57C8A31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lineChart>
        <c:grouping val="standard"/>
        <c:varyColors val="1"/>
        <c:ser>
          <c:idx val="0"/>
          <c:order val="0"/>
          <c:tx>
            <c:v>Default rate V(X,T)</c:v>
          </c:tx>
          <c:cat>
            <c:numRef>
              <c:f>Vasicek_Sensitivity!$A$5:$A$15</c:f>
              <c:numCache>
                <c:formatCode>0%</c:formatCode>
                <c:ptCount val="1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</c:numCache>
            </c:numRef>
          </c:cat>
          <c:val>
            <c:numRef>
              <c:f>Vasicek_Sensitivity!$B$5:$B$15</c:f>
              <c:numCache>
                <c:formatCode>0.0%</c:formatCode>
                <c:ptCount val="11"/>
                <c:pt idx="0">
                  <c:v>2.0000000000000014E-2</c:v>
                </c:pt>
                <c:pt idx="1">
                  <c:v>8.1033411858287038E-2</c:v>
                </c:pt>
                <c:pt idx="2">
                  <c:v>0.12823710729942317</c:v>
                </c:pt>
                <c:pt idx="3">
                  <c:v>0.17632893914619804</c:v>
                </c:pt>
                <c:pt idx="4">
                  <c:v>0.22631280715580149</c:v>
                </c:pt>
                <c:pt idx="5">
                  <c:v>0.27849490292051926</c:v>
                </c:pt>
                <c:pt idx="6">
                  <c:v>0.33299153427189654</c:v>
                </c:pt>
                <c:pt idx="7">
                  <c:v>0.38983410399055718</c:v>
                </c:pt>
                <c:pt idx="8">
                  <c:v>0.448989679800052</c:v>
                </c:pt>
                <c:pt idx="9">
                  <c:v>0.51034972612509977</c:v>
                </c:pt>
                <c:pt idx="10">
                  <c:v>0.57369635216794634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7-487C-9726-0D57C8A31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902432"/>
        <c:axId val="1985900032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1"/>
        <c:majorTickMark val="none"/>
        <c:minorTickMark val="none"/>
        <c:tickLblPos val="nextTo"/>
        <c:crossAx val="48650112"/>
        <c:crosses val="autoZero"/>
        <c:crossBetween val="between"/>
      </c:valAx>
      <c:valAx>
        <c:axId val="198590003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985902432"/>
        <c:crosses val="max"/>
        <c:crossBetween val="between"/>
      </c:valAx>
      <c:catAx>
        <c:axId val="19859024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98590003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106680</xdr:colOff>
      <xdr:row>1</xdr:row>
      <xdr:rowOff>114300</xdr:rowOff>
    </xdr:from>
    <xdr:to>
      <xdr:col>53</xdr:col>
      <xdr:colOff>637373</xdr:colOff>
      <xdr:row>26</xdr:row>
      <xdr:rowOff>40655</xdr:rowOff>
    </xdr:to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"/>
    </sheetView>
  </sheetViews>
  <sheetFormatPr defaultRowHeight="14"/>
  <cols>
    <col min="1" max="1" width="26" customWidth="1"/>
    <col min="2" max="2" width="48" customWidth="1"/>
    <col min="4" max="4" width="52" customWidth="1"/>
    <col min="5" max="5" width="35.33203125" customWidth="1"/>
  </cols>
  <sheetData>
    <row r="1" spans="1:10" ht="20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4" spans="1:10">
      <c r="A4" s="1" t="s">
        <v>2</v>
      </c>
      <c r="B4" s="1" t="s">
        <v>3</v>
      </c>
      <c r="D4" s="43" t="s">
        <v>4</v>
      </c>
      <c r="E4" s="41"/>
      <c r="F4" s="41"/>
      <c r="G4" s="41"/>
      <c r="H4" s="41"/>
      <c r="I4" s="41"/>
      <c r="J4" s="41"/>
    </row>
    <row r="5" spans="1:10" ht="42">
      <c r="A5" s="2" t="s">
        <v>5</v>
      </c>
      <c r="B5" s="2" t="s">
        <v>6</v>
      </c>
      <c r="D5" s="44" t="s">
        <v>7</v>
      </c>
      <c r="E5" s="44"/>
      <c r="F5" s="44"/>
      <c r="G5" s="44"/>
      <c r="H5" s="44"/>
      <c r="I5" s="44"/>
      <c r="J5" s="44"/>
    </row>
    <row r="6" spans="1:10" ht="28">
      <c r="A6" s="2" t="s">
        <v>8</v>
      </c>
      <c r="B6" s="2" t="s">
        <v>9</v>
      </c>
      <c r="D6" s="4" t="s">
        <v>10</v>
      </c>
      <c r="E6" s="4" t="s">
        <v>11</v>
      </c>
      <c r="F6" s="4"/>
      <c r="G6" s="4"/>
      <c r="H6" s="4"/>
      <c r="I6" s="4"/>
      <c r="J6" s="4"/>
    </row>
    <row r="7" spans="1:10" ht="42">
      <c r="A7" s="2" t="s">
        <v>12</v>
      </c>
      <c r="B7" s="2" t="s">
        <v>13</v>
      </c>
      <c r="D7" s="4" t="s">
        <v>14</v>
      </c>
      <c r="E7" s="4" t="s">
        <v>15</v>
      </c>
      <c r="F7" s="4"/>
      <c r="G7" s="4"/>
      <c r="H7" s="4"/>
      <c r="I7" s="4"/>
      <c r="J7" s="4"/>
    </row>
    <row r="8" spans="1:10" ht="28">
      <c r="A8" s="2" t="s">
        <v>16</v>
      </c>
      <c r="B8" s="2" t="s">
        <v>17</v>
      </c>
      <c r="D8" s="4" t="s">
        <v>18</v>
      </c>
      <c r="E8" s="4" t="s">
        <v>19</v>
      </c>
      <c r="F8" s="4"/>
      <c r="G8" s="4"/>
      <c r="H8" s="4"/>
      <c r="I8" s="4"/>
      <c r="J8" s="4"/>
    </row>
    <row r="9" spans="1:10">
      <c r="A9" s="2" t="s">
        <v>20</v>
      </c>
      <c r="B9" s="2" t="s">
        <v>21</v>
      </c>
      <c r="D9" s="4" t="s">
        <v>22</v>
      </c>
      <c r="E9" s="4" t="s">
        <v>23</v>
      </c>
      <c r="F9" s="4"/>
      <c r="G9" s="4"/>
      <c r="H9" s="4"/>
      <c r="I9" s="4"/>
      <c r="J9" s="4"/>
    </row>
    <row r="10" spans="1:10" ht="28">
      <c r="D10" s="4" t="s">
        <v>24</v>
      </c>
      <c r="E10" s="4" t="s">
        <v>25</v>
      </c>
      <c r="F10" s="4"/>
      <c r="G10" s="4"/>
      <c r="H10" s="4"/>
      <c r="I10" s="4"/>
      <c r="J10" s="4"/>
    </row>
    <row r="11" spans="1:10">
      <c r="D11" s="4"/>
      <c r="E11" s="4"/>
      <c r="F11" s="4"/>
      <c r="G11" s="4"/>
      <c r="H11" s="4"/>
      <c r="I11" s="4"/>
      <c r="J11" s="4"/>
    </row>
    <row r="12" spans="1:10">
      <c r="D12" s="4" t="s">
        <v>26</v>
      </c>
      <c r="E12" s="4"/>
      <c r="F12" s="4"/>
      <c r="G12" s="4"/>
      <c r="H12" s="4"/>
      <c r="I12" s="4"/>
      <c r="J12" s="4"/>
    </row>
    <row r="14" spans="1:10">
      <c r="A14" s="19" t="s">
        <v>173</v>
      </c>
      <c r="B14" s="19" t="s">
        <v>3</v>
      </c>
      <c r="C14" s="19"/>
      <c r="D14" s="19" t="s">
        <v>4</v>
      </c>
      <c r="E14" s="19"/>
    </row>
    <row r="15" spans="1:10" ht="28">
      <c r="A15" s="2" t="s">
        <v>174</v>
      </c>
      <c r="B15" s="2" t="s">
        <v>175</v>
      </c>
      <c r="C15" s="2"/>
      <c r="D15" s="2" t="s">
        <v>176</v>
      </c>
      <c r="E15" s="2"/>
    </row>
    <row r="16" spans="1:10" ht="28">
      <c r="A16" s="2" t="s">
        <v>177</v>
      </c>
      <c r="B16" s="2" t="s">
        <v>178</v>
      </c>
      <c r="C16" s="2"/>
      <c r="D16" s="2" t="s">
        <v>179</v>
      </c>
      <c r="E16" s="2"/>
    </row>
    <row r="17" spans="1:5" ht="28">
      <c r="A17" s="2" t="s">
        <v>180</v>
      </c>
      <c r="B17" s="2" t="s">
        <v>181</v>
      </c>
      <c r="C17" s="2"/>
      <c r="D17" s="2" t="s">
        <v>182</v>
      </c>
      <c r="E17" s="2"/>
    </row>
  </sheetData>
  <mergeCells count="4">
    <mergeCell ref="A1:J1"/>
    <mergeCell ref="A2:J2"/>
    <mergeCell ref="D4:J4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workbookViewId="0">
      <selection sqref="A1:J1"/>
    </sheetView>
  </sheetViews>
  <sheetFormatPr defaultRowHeight="14"/>
  <cols>
    <col min="1" max="1" width="26" customWidth="1"/>
    <col min="2" max="2" width="19" customWidth="1"/>
    <col min="3" max="3" width="17.58203125" customWidth="1"/>
    <col min="4" max="4" width="55" customWidth="1"/>
  </cols>
  <sheetData>
    <row r="1" spans="1:4" ht="15.25" customHeight="1">
      <c r="A1" s="40" t="s">
        <v>27</v>
      </c>
      <c r="B1" s="41"/>
      <c r="C1" s="41"/>
      <c r="D1" s="41"/>
    </row>
    <row r="2" spans="1:4" ht="48" customHeight="1">
      <c r="A2" s="42" t="s">
        <v>28</v>
      </c>
      <c r="B2" s="41"/>
      <c r="C2" s="41"/>
      <c r="D2" s="41"/>
    </row>
    <row r="4" spans="1:4" ht="12" customHeight="1">
      <c r="A4" s="1" t="s">
        <v>29</v>
      </c>
      <c r="B4" s="1" t="s">
        <v>30</v>
      </c>
      <c r="C4" s="1" t="s">
        <v>31</v>
      </c>
      <c r="D4" s="1" t="s">
        <v>32</v>
      </c>
    </row>
    <row r="5" spans="1:4" ht="12" customHeight="1">
      <c r="A5" s="2" t="s">
        <v>33</v>
      </c>
      <c r="B5" s="16">
        <v>10</v>
      </c>
      <c r="C5" s="2"/>
      <c r="D5" s="2" t="s">
        <v>34</v>
      </c>
    </row>
    <row r="6" spans="1:4" ht="12" customHeight="1">
      <c r="A6" s="2" t="s">
        <v>35</v>
      </c>
      <c r="B6" s="5">
        <v>0.2</v>
      </c>
      <c r="C6" s="7"/>
      <c r="D6" s="2" t="s">
        <v>36</v>
      </c>
    </row>
    <row r="7" spans="1:4" ht="12" customHeight="1">
      <c r="A7" s="2" t="s">
        <v>37</v>
      </c>
      <c r="B7" s="7">
        <f>SQRT(B6)</f>
        <v>0.44721359549995793</v>
      </c>
      <c r="C7" s="7" t="s">
        <v>38</v>
      </c>
      <c r="D7" s="2" t="s">
        <v>39</v>
      </c>
    </row>
    <row r="8" spans="1:4" ht="12" customHeight="1">
      <c r="A8" s="2" t="s">
        <v>40</v>
      </c>
      <c r="B8" s="7">
        <f>SQRT(1-B6)</f>
        <v>0.89442719099991586</v>
      </c>
      <c r="C8" s="2" t="s">
        <v>41</v>
      </c>
      <c r="D8" s="2" t="s">
        <v>42</v>
      </c>
    </row>
    <row r="9" spans="1:4" ht="12" customHeight="1">
      <c r="A9" s="2" t="s">
        <v>43</v>
      </c>
      <c r="B9" s="6">
        <v>50</v>
      </c>
      <c r="C9" s="2"/>
      <c r="D9" s="2" t="s">
        <v>44</v>
      </c>
    </row>
    <row r="10" spans="1:4" ht="12" customHeight="1">
      <c r="A10" s="2"/>
      <c r="B10" s="2"/>
      <c r="C10" s="2"/>
      <c r="D10" s="2"/>
    </row>
    <row r="11" spans="1:4" s="2" customFormat="1" ht="28">
      <c r="A11" s="1" t="s">
        <v>45</v>
      </c>
      <c r="B11" s="15" t="s">
        <v>46</v>
      </c>
      <c r="C11" s="13" t="s">
        <v>47</v>
      </c>
      <c r="D11" s="1" t="s">
        <v>48</v>
      </c>
    </row>
    <row r="12" spans="1:4" ht="12" customHeight="1">
      <c r="A12" s="2">
        <v>1</v>
      </c>
      <c r="B12" s="5">
        <v>0.01</v>
      </c>
      <c r="C12" s="7">
        <f>_xlfn.NORM.S.INV(B12)</f>
        <v>-2.3263478740408408</v>
      </c>
      <c r="D12" s="2" t="s">
        <v>49</v>
      </c>
    </row>
    <row r="13" spans="1:4" ht="12" customHeight="1">
      <c r="A13" s="2">
        <v>2</v>
      </c>
      <c r="B13" s="5">
        <v>0.03</v>
      </c>
      <c r="C13" s="7">
        <f>_xlfn.NORM.S.INV(B13)</f>
        <v>-1.8807936081512509</v>
      </c>
      <c r="D13" s="2" t="s">
        <v>50</v>
      </c>
    </row>
    <row r="14" spans="1:4" ht="12" customHeight="1">
      <c r="A14" s="2">
        <v>3</v>
      </c>
      <c r="B14" s="5">
        <v>0.06</v>
      </c>
      <c r="C14" s="7">
        <f t="shared" ref="C14:C16" si="0">_xlfn.NORM.S.INV(B14)</f>
        <v>-1.554773594596853</v>
      </c>
      <c r="D14" s="2"/>
    </row>
    <row r="15" spans="1:4" ht="12" customHeight="1">
      <c r="A15" s="2">
        <v>4</v>
      </c>
      <c r="B15" s="5">
        <v>0.1</v>
      </c>
      <c r="C15" s="7">
        <f t="shared" si="0"/>
        <v>-1.2815515655446006</v>
      </c>
      <c r="D15" s="2"/>
    </row>
    <row r="16" spans="1:4" ht="12" customHeight="1">
      <c r="A16" s="2">
        <v>5</v>
      </c>
      <c r="B16" s="5">
        <v>0.15</v>
      </c>
      <c r="C16" s="7">
        <f t="shared" si="0"/>
        <v>-1.0364333894937898</v>
      </c>
      <c r="D16" s="2" t="s">
        <v>51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sqref="A1:J1"/>
    </sheetView>
  </sheetViews>
  <sheetFormatPr defaultRowHeight="14"/>
  <cols>
    <col min="1" max="1" width="9.08203125" customWidth="1"/>
    <col min="2" max="2" width="17.83203125" customWidth="1"/>
    <col min="3" max="3" width="16.58203125" customWidth="1"/>
    <col min="4" max="4" width="26.4140625" customWidth="1"/>
    <col min="5" max="5" width="20.6640625" customWidth="1"/>
    <col min="6" max="6" width="3.08203125" customWidth="1"/>
    <col min="7" max="7" width="19.58203125" customWidth="1"/>
    <col min="8" max="8" width="56.6640625" customWidth="1"/>
  </cols>
  <sheetData>
    <row r="1" spans="1:8" ht="12.15" customHeight="1">
      <c r="A1" s="40" t="s">
        <v>52</v>
      </c>
      <c r="B1" s="41"/>
      <c r="C1" s="41"/>
      <c r="D1" s="41"/>
      <c r="E1" s="41"/>
      <c r="F1" s="41"/>
      <c r="G1" s="41"/>
      <c r="H1" s="41"/>
    </row>
    <row r="2" spans="1:8" ht="30.75" customHeight="1">
      <c r="A2" s="42" t="s">
        <v>53</v>
      </c>
      <c r="B2" s="41"/>
      <c r="C2" s="41"/>
      <c r="D2" s="41"/>
      <c r="E2" s="41"/>
      <c r="F2" s="41"/>
      <c r="G2" s="41"/>
      <c r="H2" s="41"/>
    </row>
    <row r="4" spans="1:8" ht="9.65" customHeight="1">
      <c r="A4" s="1" t="s">
        <v>45</v>
      </c>
      <c r="B4" s="1" t="s">
        <v>54</v>
      </c>
      <c r="C4" s="1" t="s">
        <v>55</v>
      </c>
      <c r="D4" s="1" t="s">
        <v>56</v>
      </c>
      <c r="E4" s="1" t="s">
        <v>57</v>
      </c>
      <c r="G4" s="1" t="s">
        <v>58</v>
      </c>
      <c r="H4" s="1" t="s">
        <v>59</v>
      </c>
    </row>
    <row r="5" spans="1:8" ht="28">
      <c r="A5" s="2">
        <v>1</v>
      </c>
      <c r="B5" s="9">
        <v>0.01</v>
      </c>
      <c r="C5" s="10">
        <f>_xlfn.NORM.S.INV(B5)</f>
        <v>-2.3263478740408408</v>
      </c>
      <c r="D5" s="2" t="s">
        <v>60</v>
      </c>
      <c r="E5" s="11">
        <v>-2.33</v>
      </c>
      <c r="G5" s="3" t="s">
        <v>61</v>
      </c>
      <c r="H5" s="3" t="s">
        <v>62</v>
      </c>
    </row>
    <row r="6" spans="1:8">
      <c r="A6" s="2">
        <v>2</v>
      </c>
      <c r="B6" s="9">
        <v>0.03</v>
      </c>
      <c r="C6" s="10">
        <f t="shared" ref="C6:C9" si="0">_xlfn.NORM.S.INV(B6)</f>
        <v>-1.8807936081512509</v>
      </c>
      <c r="D6" s="2" t="s">
        <v>63</v>
      </c>
      <c r="E6" s="11">
        <v>-1.88</v>
      </c>
      <c r="G6" s="3" t="s">
        <v>64</v>
      </c>
      <c r="H6" s="3" t="s">
        <v>65</v>
      </c>
    </row>
    <row r="7" spans="1:8" ht="9.65" customHeight="1">
      <c r="A7" s="2">
        <v>3</v>
      </c>
      <c r="B7" s="9">
        <v>0.06</v>
      </c>
      <c r="C7" s="10">
        <f t="shared" si="0"/>
        <v>-1.554773594596853</v>
      </c>
      <c r="D7" s="2" t="s">
        <v>66</v>
      </c>
      <c r="E7" s="11">
        <v>-1.55</v>
      </c>
      <c r="G7" s="3" t="s">
        <v>67</v>
      </c>
      <c r="H7" s="3" t="s">
        <v>68</v>
      </c>
    </row>
    <row r="8" spans="1:8" ht="9.65" customHeight="1">
      <c r="A8" s="2">
        <v>4</v>
      </c>
      <c r="B8" s="9">
        <v>0.1</v>
      </c>
      <c r="C8" s="10">
        <f t="shared" si="0"/>
        <v>-1.2815515655446006</v>
      </c>
      <c r="D8" s="2" t="s">
        <v>69</v>
      </c>
      <c r="E8" s="11">
        <v>-1.28</v>
      </c>
      <c r="G8" s="3" t="s">
        <v>70</v>
      </c>
      <c r="H8" s="3" t="s">
        <v>71</v>
      </c>
    </row>
    <row r="9" spans="1:8">
      <c r="A9" s="2">
        <v>5</v>
      </c>
      <c r="B9" s="9">
        <v>0.15</v>
      </c>
      <c r="C9" s="10">
        <f t="shared" si="0"/>
        <v>-1.0364333894937898</v>
      </c>
      <c r="D9" s="2" t="s">
        <v>72</v>
      </c>
      <c r="E9" s="11">
        <v>-1.04</v>
      </c>
      <c r="G9" s="3" t="s">
        <v>73</v>
      </c>
      <c r="H9" s="3" t="s">
        <v>74</v>
      </c>
    </row>
    <row r="10" spans="1:8" ht="9.65" customHeight="1">
      <c r="A10" s="2" t="s">
        <v>75</v>
      </c>
      <c r="B10" s="2"/>
      <c r="C10" s="2"/>
      <c r="D10" s="2" t="s">
        <v>76</v>
      </c>
      <c r="E10" s="2"/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N64"/>
  <sheetViews>
    <sheetView showGridLines="0" topLeftCell="A13" workbookViewId="0">
      <selection sqref="A1:J1"/>
    </sheetView>
  </sheetViews>
  <sheetFormatPr defaultRowHeight="14"/>
  <cols>
    <col min="2" max="2" width="8.08203125" customWidth="1"/>
    <col min="3" max="3" width="12.4140625" customWidth="1"/>
    <col min="4" max="23" width="11" customWidth="1"/>
    <col min="24" max="32" width="13" customWidth="1"/>
    <col min="33" max="33" width="15.58203125" customWidth="1"/>
    <col min="34" max="38" width="14" customWidth="1"/>
    <col min="39" max="39" width="15.58203125" customWidth="1"/>
    <col min="40" max="40" width="14" customWidth="1"/>
  </cols>
  <sheetData>
    <row r="1" spans="2:40" ht="20">
      <c r="B1" s="40" t="s">
        <v>77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</row>
    <row r="2" spans="2:40">
      <c r="B2" s="42" t="s">
        <v>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</row>
    <row r="4" spans="2:40" ht="28">
      <c r="B4" s="13" t="s">
        <v>79</v>
      </c>
      <c r="C4" s="13" t="s">
        <v>14</v>
      </c>
      <c r="D4" s="13" t="s">
        <v>80</v>
      </c>
      <c r="E4" s="13" t="s">
        <v>81</v>
      </c>
      <c r="F4" s="13" t="s">
        <v>82</v>
      </c>
      <c r="G4" s="13" t="s">
        <v>83</v>
      </c>
      <c r="H4" s="13" t="s">
        <v>84</v>
      </c>
      <c r="I4" s="13" t="s">
        <v>85</v>
      </c>
      <c r="J4" s="13" t="s">
        <v>86</v>
      </c>
      <c r="K4" s="13" t="s">
        <v>87</v>
      </c>
      <c r="L4" s="13" t="s">
        <v>88</v>
      </c>
      <c r="M4" s="13" t="s">
        <v>89</v>
      </c>
      <c r="N4" s="13" t="s">
        <v>90</v>
      </c>
      <c r="O4" s="13" t="s">
        <v>91</v>
      </c>
      <c r="P4" s="13" t="s">
        <v>92</v>
      </c>
      <c r="Q4" s="13" t="s">
        <v>93</v>
      </c>
      <c r="R4" s="13" t="s">
        <v>94</v>
      </c>
      <c r="S4" s="13" t="s">
        <v>95</v>
      </c>
      <c r="T4" s="13" t="s">
        <v>96</v>
      </c>
      <c r="U4" s="13" t="s">
        <v>97</v>
      </c>
      <c r="V4" s="13" t="s">
        <v>98</v>
      </c>
      <c r="W4" s="13" t="s">
        <v>99</v>
      </c>
      <c r="X4" s="13" t="s">
        <v>100</v>
      </c>
      <c r="Y4" s="13" t="s">
        <v>101</v>
      </c>
      <c r="Z4" s="13" t="s">
        <v>102</v>
      </c>
      <c r="AA4" s="13" t="s">
        <v>103</v>
      </c>
      <c r="AB4" s="13" t="s">
        <v>104</v>
      </c>
      <c r="AC4" s="13" t="s">
        <v>105</v>
      </c>
      <c r="AD4" s="13" t="s">
        <v>106</v>
      </c>
      <c r="AE4" s="13" t="s">
        <v>107</v>
      </c>
      <c r="AF4" s="13" t="s">
        <v>108</v>
      </c>
      <c r="AG4" s="13" t="s">
        <v>109</v>
      </c>
      <c r="AH4" s="13" t="s">
        <v>110</v>
      </c>
      <c r="AI4" s="13" t="s">
        <v>111</v>
      </c>
      <c r="AJ4" s="13" t="s">
        <v>112</v>
      </c>
      <c r="AK4" s="13" t="s">
        <v>113</v>
      </c>
      <c r="AL4" s="13" t="s">
        <v>114</v>
      </c>
      <c r="AM4" s="13" t="s">
        <v>115</v>
      </c>
      <c r="AN4" s="13" t="s">
        <v>116</v>
      </c>
    </row>
    <row r="5" spans="2:40">
      <c r="B5" s="14">
        <v>1</v>
      </c>
      <c r="C5" s="18">
        <f ca="1">_xlfn.NORM.S.INV(RAND())</f>
        <v>0.1933193913748571</v>
      </c>
      <c r="D5" s="8">
        <f t="shared" ref="D5:M20" ca="1" si="0">_xlfn.NORM.S.INV(RAND())</f>
        <v>-0.72828941789606993</v>
      </c>
      <c r="E5" s="8">
        <f t="shared" ca="1" si="0"/>
        <v>0.72794818063007338</v>
      </c>
      <c r="F5" s="8">
        <f t="shared" ca="1" si="0"/>
        <v>-0.70674940419818078</v>
      </c>
      <c r="G5" s="8">
        <f t="shared" ca="1" si="0"/>
        <v>-0.73384038549927078</v>
      </c>
      <c r="H5" s="8">
        <f t="shared" ca="1" si="0"/>
        <v>1.2454043826068377</v>
      </c>
      <c r="I5" s="8">
        <f t="shared" ca="1" si="0"/>
        <v>0.70367987192281578</v>
      </c>
      <c r="J5" s="8">
        <f t="shared" ca="1" si="0"/>
        <v>5.34213039375269E-2</v>
      </c>
      <c r="K5" s="8">
        <f t="shared" ca="1" si="0"/>
        <v>-1.1547489115763774</v>
      </c>
      <c r="L5" s="8">
        <f t="shared" ca="1" si="0"/>
        <v>0.24817388098912213</v>
      </c>
      <c r="M5" s="8">
        <f t="shared" ca="1" si="0"/>
        <v>0.28374888997947484</v>
      </c>
      <c r="N5" s="17">
        <f ca="1">Inputs!$B$7*$C5+Inputs!$B$8*D5</f>
        <v>-0.56494679818713223</v>
      </c>
      <c r="O5" s="17">
        <f ca="1">Inputs!$B$7*$C5+Inputs!$B$8*E5</f>
        <v>0.73755170649106927</v>
      </c>
      <c r="P5" s="17">
        <f ca="1">Inputs!$B$7*$C5+Inputs!$B$8*F5</f>
        <v>-0.54568082424122955</v>
      </c>
      <c r="Q5" s="17">
        <f ca="1">Inputs!$B$7*$C5+Inputs!$B$8*G5</f>
        <v>-0.56991173454779476</v>
      </c>
      <c r="R5" s="17">
        <f ca="1">Inputs!$B$7*$C5+Inputs!$B$8*H5</f>
        <v>1.2003786036906317</v>
      </c>
      <c r="S5" s="17">
        <f ca="1">Inputs!$B$7*$C5+Inputs!$B$8*I5</f>
        <v>0.71584547130371812</v>
      </c>
      <c r="T5" s="17">
        <f ca="1">Inputs!$B$7*$C5+Inputs!$B$8*J5</f>
        <v>0.13423652691700833</v>
      </c>
      <c r="U5" s="17">
        <f ca="1">Inputs!$B$7*$C5+Inputs!$B$8*K5</f>
        <v>-0.94638376519485612</v>
      </c>
      <c r="V5" s="17">
        <f ca="1">Inputs!$B$7*$C5+Inputs!$B$8*L5</f>
        <v>0.30842852734926135</v>
      </c>
      <c r="W5" s="17">
        <f ca="1">Inputs!$B$7*$C5+Inputs!$B$8*M5</f>
        <v>0.34024778271029926</v>
      </c>
      <c r="X5" s="14">
        <f ca="1">IF(N5&lt;Inputs!$C$12,1,IF(N5&lt;Inputs!$C$13,2,IF(N5&lt;Inputs!$C$14,3,IF(N5&lt;Inputs!$C$15,4,IF(N5&lt;Inputs!$C$16,5,0)))))</f>
        <v>0</v>
      </c>
      <c r="Y5" s="14">
        <f ca="1">IF(O5&lt;Inputs!$C$12,1,IF(O5&lt;Inputs!$C$13,2,IF(O5&lt;Inputs!$C$14,3,IF(O5&lt;Inputs!$C$15,4,IF(O5&lt;Inputs!$C$16,5,0)))))</f>
        <v>0</v>
      </c>
      <c r="Z5" s="14">
        <f ca="1">IF(P5&lt;Inputs!$C$12,1,IF(P5&lt;Inputs!$C$13,2,IF(P5&lt;Inputs!$C$14,3,IF(P5&lt;Inputs!$C$15,4,IF(P5&lt;Inputs!$C$16,5,0)))))</f>
        <v>0</v>
      </c>
      <c r="AA5" s="14">
        <f ca="1">IF(Q5&lt;Inputs!$C$12,1,IF(Q5&lt;Inputs!$C$13,2,IF(Q5&lt;Inputs!$C$14,3,IF(Q5&lt;Inputs!$C$15,4,IF(Q5&lt;Inputs!$C$16,5,0)))))</f>
        <v>0</v>
      </c>
      <c r="AB5" s="14">
        <f ca="1">IF(R5&lt;Inputs!$C$12,1,IF(R5&lt;Inputs!$C$13,2,IF(R5&lt;Inputs!$C$14,3,IF(R5&lt;Inputs!$C$15,4,IF(R5&lt;Inputs!$C$16,5,0)))))</f>
        <v>0</v>
      </c>
      <c r="AC5" s="14">
        <f ca="1">IF(S5&lt;Inputs!$C$12,1,IF(S5&lt;Inputs!$C$13,2,IF(S5&lt;Inputs!$C$14,3,IF(S5&lt;Inputs!$C$15,4,IF(S5&lt;Inputs!$C$16,5,0)))))</f>
        <v>0</v>
      </c>
      <c r="AD5" s="14">
        <f ca="1">IF(T5&lt;Inputs!$C$12,1,IF(T5&lt;Inputs!$C$13,2,IF(T5&lt;Inputs!$C$14,3,IF(T5&lt;Inputs!$C$15,4,IF(T5&lt;Inputs!$C$16,5,0)))))</f>
        <v>0</v>
      </c>
      <c r="AE5" s="14">
        <f ca="1">IF(U5&lt;Inputs!$C$12,1,IF(U5&lt;Inputs!$C$13,2,IF(U5&lt;Inputs!$C$14,3,IF(U5&lt;Inputs!$C$15,4,IF(U5&lt;Inputs!$C$16,5,0)))))</f>
        <v>0</v>
      </c>
      <c r="AF5" s="14">
        <f ca="1">IF(V5&lt;Inputs!$C$12,1,IF(V5&lt;Inputs!$C$13,2,IF(V5&lt;Inputs!$C$14,3,IF(V5&lt;Inputs!$C$15,4,IF(V5&lt;Inputs!$C$16,5,0)))))</f>
        <v>0</v>
      </c>
      <c r="AG5" s="14">
        <f ca="1">IF(W5&lt;Inputs!$C$12,1,IF(W5&lt;Inputs!$C$13,2,IF(W5&lt;Inputs!$C$14,3,IF(W5&lt;Inputs!$C$15,4,IF(W5&lt;Inputs!$C$16,5,0)))))</f>
        <v>0</v>
      </c>
      <c r="AH5" s="14">
        <f ca="1">COUNTIF(X5:AG5,1)</f>
        <v>0</v>
      </c>
      <c r="AI5" s="14">
        <f t="shared" ref="AI5:AI36" ca="1" si="1">COUNTIFS(X5:AG5,"&gt;=1",X5:AG5,"&lt;=2")</f>
        <v>0</v>
      </c>
      <c r="AJ5" s="14">
        <f ca="1">COUNTIFS(X5:AG5,"&gt;=1",X5:AG5,"&lt;=3")</f>
        <v>0</v>
      </c>
      <c r="AK5" s="14">
        <f t="shared" ref="AK5:AK36" ca="1" si="2">COUNTIFS(X5:AG5,"&gt;=1",X5:AG5,"&lt;=4")</f>
        <v>0</v>
      </c>
      <c r="AL5" s="14">
        <f t="shared" ref="AL5:AL36" ca="1" si="3">COUNTIFS(X5:AG5,"&gt;=1",X5:AG5,"&lt;=5")</f>
        <v>0</v>
      </c>
      <c r="AM5" s="14">
        <f ca="1">AL5</f>
        <v>0</v>
      </c>
      <c r="AN5" s="8">
        <f ca="1">AVERAGE(N5:W5)</f>
        <v>8.0976549629097533E-2</v>
      </c>
    </row>
    <row r="6" spans="2:40">
      <c r="B6" s="14">
        <v>2</v>
      </c>
      <c r="C6" s="18">
        <f t="shared" ref="C6:M54" ca="1" si="4">_xlfn.NORM.S.INV(RAND())</f>
        <v>1.202564433102866</v>
      </c>
      <c r="D6" s="8">
        <f t="shared" ca="1" si="0"/>
        <v>0.77904869073707272</v>
      </c>
      <c r="E6" s="8">
        <f t="shared" ca="1" si="0"/>
        <v>0.43815780123463133</v>
      </c>
      <c r="F6" s="8">
        <f t="shared" ca="1" si="0"/>
        <v>0.18640836096133315</v>
      </c>
      <c r="G6" s="8">
        <f t="shared" ca="1" si="0"/>
        <v>-0.49053352233451103</v>
      </c>
      <c r="H6" s="8">
        <f t="shared" ca="1" si="0"/>
        <v>1.551820318437652</v>
      </c>
      <c r="I6" s="8">
        <f t="shared" ca="1" si="0"/>
        <v>0.84239949144486592</v>
      </c>
      <c r="J6" s="8">
        <f t="shared" ca="1" si="0"/>
        <v>0.69470132816411034</v>
      </c>
      <c r="K6" s="8">
        <f t="shared" ca="1" si="0"/>
        <v>-1.7513305455678956</v>
      </c>
      <c r="L6" s="8">
        <f t="shared" ca="1" si="0"/>
        <v>0.44173461688511295</v>
      </c>
      <c r="M6" s="8">
        <f t="shared" ca="1" si="0"/>
        <v>-2.2548216714420621</v>
      </c>
      <c r="N6" s="17">
        <f ca="1">Inputs!$B$7*$C6+Inputs!$B$8*D6</f>
        <v>1.2346054960564234</v>
      </c>
      <c r="O6" s="17">
        <f ca="1">Inputs!$B$7*$C6+Inputs!$B$8*E6</f>
        <v>0.92970341532129208</v>
      </c>
      <c r="P6" s="17">
        <f ca="1">Inputs!$B$7*$C6+Inputs!$B$8*F6</f>
        <v>0.70453187062184486</v>
      </c>
      <c r="Q6" s="17">
        <f ca="1">Inputs!$B$7*$C6+Inputs!$B$8*G6</f>
        <v>9.9056643475350092E-2</v>
      </c>
      <c r="R6" s="17">
        <f ca="1">Inputs!$B$7*$C6+Inputs!$B$8*H6</f>
        <v>1.9257934523050855</v>
      </c>
      <c r="S6" s="17">
        <f ca="1">Inputs!$B$7*$C6+Inputs!$B$8*I6</f>
        <v>1.2912681747810903</v>
      </c>
      <c r="T6" s="17">
        <f ca="1">Inputs!$B$7*$C6+Inputs!$B$8*J6</f>
        <v>1.1591629214820371</v>
      </c>
      <c r="U6" s="17">
        <f ca="1">Inputs!$B$7*$C6+Inputs!$B$8*K6</f>
        <v>-1.0286344964363416</v>
      </c>
      <c r="V6" s="17">
        <f ca="1">Inputs!$B$7*$C6+Inputs!$B$8*L6</f>
        <v>0.93290261649627682</v>
      </c>
      <c r="W6" s="17">
        <f ca="1">Inputs!$B$7*$C6+Inputs!$B$8*M6</f>
        <v>-1.4789706498453574</v>
      </c>
      <c r="X6" s="14">
        <f ca="1">IF(N6&lt;Inputs!$C$12,1,IF(N6&lt;Inputs!$C$13,2,IF(N6&lt;Inputs!$C$14,3,IF(N6&lt;Inputs!$C$15,4,IF(N6&lt;Inputs!$C$16,5,0)))))</f>
        <v>0</v>
      </c>
      <c r="Y6" s="14">
        <f ca="1">IF(O6&lt;Inputs!$C$12,1,IF(O6&lt;Inputs!$C$13,2,IF(O6&lt;Inputs!$C$14,3,IF(O6&lt;Inputs!$C$15,4,IF(O6&lt;Inputs!$C$16,5,0)))))</f>
        <v>0</v>
      </c>
      <c r="Z6" s="14">
        <f ca="1">IF(P6&lt;Inputs!$C$12,1,IF(P6&lt;Inputs!$C$13,2,IF(P6&lt;Inputs!$C$14,3,IF(P6&lt;Inputs!$C$15,4,IF(P6&lt;Inputs!$C$16,5,0)))))</f>
        <v>0</v>
      </c>
      <c r="AA6" s="14">
        <f ca="1">IF(Q6&lt;Inputs!$C$12,1,IF(Q6&lt;Inputs!$C$13,2,IF(Q6&lt;Inputs!$C$14,3,IF(Q6&lt;Inputs!$C$15,4,IF(Q6&lt;Inputs!$C$16,5,0)))))</f>
        <v>0</v>
      </c>
      <c r="AB6" s="14">
        <f ca="1">IF(R6&lt;Inputs!$C$12,1,IF(R6&lt;Inputs!$C$13,2,IF(R6&lt;Inputs!$C$14,3,IF(R6&lt;Inputs!$C$15,4,IF(R6&lt;Inputs!$C$16,5,0)))))</f>
        <v>0</v>
      </c>
      <c r="AC6" s="14">
        <f ca="1">IF(S6&lt;Inputs!$C$12,1,IF(S6&lt;Inputs!$C$13,2,IF(S6&lt;Inputs!$C$14,3,IF(S6&lt;Inputs!$C$15,4,IF(S6&lt;Inputs!$C$16,5,0)))))</f>
        <v>0</v>
      </c>
      <c r="AD6" s="14">
        <f ca="1">IF(T6&lt;Inputs!$C$12,1,IF(T6&lt;Inputs!$C$13,2,IF(T6&lt;Inputs!$C$14,3,IF(T6&lt;Inputs!$C$15,4,IF(T6&lt;Inputs!$C$16,5,0)))))</f>
        <v>0</v>
      </c>
      <c r="AE6" s="14">
        <f ca="1">IF(U6&lt;Inputs!$C$12,1,IF(U6&lt;Inputs!$C$13,2,IF(U6&lt;Inputs!$C$14,3,IF(U6&lt;Inputs!$C$15,4,IF(U6&lt;Inputs!$C$16,5,0)))))</f>
        <v>0</v>
      </c>
      <c r="AF6" s="14">
        <f ca="1">IF(V6&lt;Inputs!$C$12,1,IF(V6&lt;Inputs!$C$13,2,IF(V6&lt;Inputs!$C$14,3,IF(V6&lt;Inputs!$C$15,4,IF(V6&lt;Inputs!$C$16,5,0)))))</f>
        <v>0</v>
      </c>
      <c r="AG6" s="14">
        <f ca="1">IF(W6&lt;Inputs!$C$12,1,IF(W6&lt;Inputs!$C$13,2,IF(W6&lt;Inputs!$C$14,3,IF(W6&lt;Inputs!$C$15,4,IF(W6&lt;Inputs!$C$16,5,0)))))</f>
        <v>4</v>
      </c>
      <c r="AH6" s="14">
        <f t="shared" ref="AH6:AH36" ca="1" si="5">COUNTIF(X6:AG6,1)</f>
        <v>0</v>
      </c>
      <c r="AI6" s="14">
        <f t="shared" ca="1" si="1"/>
        <v>0</v>
      </c>
      <c r="AJ6" s="14">
        <f t="shared" ref="AJ6:AJ36" ca="1" si="6">COUNTIFS(X6:AG6,"&gt;=1",X6:AG6,"&lt;=3")</f>
        <v>0</v>
      </c>
      <c r="AK6" s="14">
        <f t="shared" ca="1" si="2"/>
        <v>1</v>
      </c>
      <c r="AL6" s="14">
        <f t="shared" ca="1" si="3"/>
        <v>1</v>
      </c>
      <c r="AM6" s="14">
        <f t="shared" ref="AM6:AM54" ca="1" si="7">AL6</f>
        <v>1</v>
      </c>
      <c r="AN6" s="8">
        <f t="shared" ref="AN6:AN36" ca="1" si="8">AVERAGE(N6:W6)</f>
        <v>0.57694194442577007</v>
      </c>
    </row>
    <row r="7" spans="2:40">
      <c r="B7" s="14">
        <v>3</v>
      </c>
      <c r="C7" s="18">
        <f t="shared" ca="1" si="4"/>
        <v>0.75927316638002229</v>
      </c>
      <c r="D7" s="8">
        <f t="shared" ca="1" si="0"/>
        <v>0.92757604180734665</v>
      </c>
      <c r="E7" s="8">
        <f t="shared" ca="1" si="0"/>
        <v>0.84198639271413989</v>
      </c>
      <c r="F7" s="8">
        <f t="shared" ca="1" si="0"/>
        <v>0.43322709530204173</v>
      </c>
      <c r="G7" s="8">
        <f t="shared" ca="1" si="0"/>
        <v>0.40786413006521977</v>
      </c>
      <c r="H7" s="8">
        <f t="shared" ca="1" si="0"/>
        <v>-0.478882166691113</v>
      </c>
      <c r="I7" s="8">
        <f t="shared" ca="1" si="0"/>
        <v>0.22993539320722878</v>
      </c>
      <c r="J7" s="8">
        <f t="shared" ca="1" si="0"/>
        <v>-1.0121855028308246</v>
      </c>
      <c r="K7" s="8">
        <f t="shared" ca="1" si="0"/>
        <v>1.0605190578710173</v>
      </c>
      <c r="L7" s="8">
        <f t="shared" ca="1" si="0"/>
        <v>0.92497485172792593</v>
      </c>
      <c r="M7" s="8">
        <f t="shared" ca="1" si="0"/>
        <v>1.0767066419491029</v>
      </c>
      <c r="N7" s="17">
        <f ca="1">Inputs!$B$7*$C7+Inputs!$B$8*D7</f>
        <v>1.169206516216013</v>
      </c>
      <c r="O7" s="17">
        <f ca="1">Inputs!$B$7*$C7+Inputs!$B$8*E7</f>
        <v>1.0926528067989076</v>
      </c>
      <c r="P7" s="17">
        <f ca="1">Inputs!$B$7*$C7+Inputs!$B$8*F7</f>
        <v>0.72704737661950558</v>
      </c>
      <c r="Q7" s="17">
        <f ca="1">Inputs!$B$7*$C7+Inputs!$B$8*G7</f>
        <v>0.7043620508673063</v>
      </c>
      <c r="R7" s="17">
        <f ca="1">Inputs!$B$7*$C7+Inputs!$B$8*H7</f>
        <v>-8.8767948470038105E-2</v>
      </c>
      <c r="S7" s="17">
        <f ca="1">Inputs!$B$7*$C7+Inputs!$B$8*I7</f>
        <v>0.54521775056125032</v>
      </c>
      <c r="T7" s="17">
        <f ca="1">Inputs!$B$7*$C7+Inputs!$B$8*J7</f>
        <v>-0.56576895336436428</v>
      </c>
      <c r="U7" s="17">
        <f ca="1">Inputs!$B$7*$C7+Inputs!$B$8*K7</f>
        <v>1.2881143646368987</v>
      </c>
      <c r="V7" s="17">
        <f ca="1">Inputs!$B$7*$C7+Inputs!$B$8*L7</f>
        <v>1.1668799410800199</v>
      </c>
      <c r="W7" s="17">
        <f ca="1">Inputs!$B$7*$C7+Inputs!$B$8*M7</f>
        <v>1.3025929799929359</v>
      </c>
      <c r="X7" s="14">
        <f ca="1">IF(N7&lt;Inputs!$C$12,1,IF(N7&lt;Inputs!$C$13,2,IF(N7&lt;Inputs!$C$14,3,IF(N7&lt;Inputs!$C$15,4,IF(N7&lt;Inputs!$C$16,5,0)))))</f>
        <v>0</v>
      </c>
      <c r="Y7" s="14">
        <f ca="1">IF(O7&lt;Inputs!$C$12,1,IF(O7&lt;Inputs!$C$13,2,IF(O7&lt;Inputs!$C$14,3,IF(O7&lt;Inputs!$C$15,4,IF(O7&lt;Inputs!$C$16,5,0)))))</f>
        <v>0</v>
      </c>
      <c r="Z7" s="14">
        <f ca="1">IF(P7&lt;Inputs!$C$12,1,IF(P7&lt;Inputs!$C$13,2,IF(P7&lt;Inputs!$C$14,3,IF(P7&lt;Inputs!$C$15,4,IF(P7&lt;Inputs!$C$16,5,0)))))</f>
        <v>0</v>
      </c>
      <c r="AA7" s="14">
        <f ca="1">IF(Q7&lt;Inputs!$C$12,1,IF(Q7&lt;Inputs!$C$13,2,IF(Q7&lt;Inputs!$C$14,3,IF(Q7&lt;Inputs!$C$15,4,IF(Q7&lt;Inputs!$C$16,5,0)))))</f>
        <v>0</v>
      </c>
      <c r="AB7" s="14">
        <f ca="1">IF(R7&lt;Inputs!$C$12,1,IF(R7&lt;Inputs!$C$13,2,IF(R7&lt;Inputs!$C$14,3,IF(R7&lt;Inputs!$C$15,4,IF(R7&lt;Inputs!$C$16,5,0)))))</f>
        <v>0</v>
      </c>
      <c r="AC7" s="14">
        <f ca="1">IF(S7&lt;Inputs!$C$12,1,IF(S7&lt;Inputs!$C$13,2,IF(S7&lt;Inputs!$C$14,3,IF(S7&lt;Inputs!$C$15,4,IF(S7&lt;Inputs!$C$16,5,0)))))</f>
        <v>0</v>
      </c>
      <c r="AD7" s="14">
        <f ca="1">IF(T7&lt;Inputs!$C$12,1,IF(T7&lt;Inputs!$C$13,2,IF(T7&lt;Inputs!$C$14,3,IF(T7&lt;Inputs!$C$15,4,IF(T7&lt;Inputs!$C$16,5,0)))))</f>
        <v>0</v>
      </c>
      <c r="AE7" s="14">
        <f ca="1">IF(U7&lt;Inputs!$C$12,1,IF(U7&lt;Inputs!$C$13,2,IF(U7&lt;Inputs!$C$14,3,IF(U7&lt;Inputs!$C$15,4,IF(U7&lt;Inputs!$C$16,5,0)))))</f>
        <v>0</v>
      </c>
      <c r="AF7" s="14">
        <f ca="1">IF(V7&lt;Inputs!$C$12,1,IF(V7&lt;Inputs!$C$13,2,IF(V7&lt;Inputs!$C$14,3,IF(V7&lt;Inputs!$C$15,4,IF(V7&lt;Inputs!$C$16,5,0)))))</f>
        <v>0</v>
      </c>
      <c r="AG7" s="14">
        <f ca="1">IF(W7&lt;Inputs!$C$12,1,IF(W7&lt;Inputs!$C$13,2,IF(W7&lt;Inputs!$C$14,3,IF(W7&lt;Inputs!$C$15,4,IF(W7&lt;Inputs!$C$16,5,0)))))</f>
        <v>0</v>
      </c>
      <c r="AH7" s="14">
        <f t="shared" ca="1" si="5"/>
        <v>0</v>
      </c>
      <c r="AI7" s="14">
        <f t="shared" ca="1" si="1"/>
        <v>0</v>
      </c>
      <c r="AJ7" s="14">
        <f t="shared" ca="1" si="6"/>
        <v>0</v>
      </c>
      <c r="AK7" s="14">
        <f t="shared" ca="1" si="2"/>
        <v>0</v>
      </c>
      <c r="AL7" s="14">
        <f t="shared" ca="1" si="3"/>
        <v>0</v>
      </c>
      <c r="AM7" s="14">
        <f t="shared" ca="1" si="7"/>
        <v>0</v>
      </c>
      <c r="AN7" s="8">
        <f t="shared" ca="1" si="8"/>
        <v>0.73415368849384355</v>
      </c>
    </row>
    <row r="8" spans="2:40">
      <c r="B8" s="14">
        <v>4</v>
      </c>
      <c r="C8" s="18">
        <f t="shared" ca="1" si="4"/>
        <v>-0.21475948236845499</v>
      </c>
      <c r="D8" s="8">
        <f t="shared" ca="1" si="0"/>
        <v>-0.71901701189814859</v>
      </c>
      <c r="E8" s="8">
        <f t="shared" ca="1" si="0"/>
        <v>-0.8654390142665237</v>
      </c>
      <c r="F8" s="8">
        <f t="shared" ca="1" si="0"/>
        <v>-1.1857286051894729</v>
      </c>
      <c r="G8" s="8">
        <f t="shared" ca="1" si="0"/>
        <v>0.16738362834209333</v>
      </c>
      <c r="H8" s="8">
        <f t="shared" ca="1" si="0"/>
        <v>-1.4089999864683009</v>
      </c>
      <c r="I8" s="8">
        <f t="shared" ca="1" si="0"/>
        <v>0.62037148859057556</v>
      </c>
      <c r="J8" s="8">
        <f t="shared" ca="1" si="0"/>
        <v>-1.0048170454815017</v>
      </c>
      <c r="K8" s="8">
        <f t="shared" ca="1" si="0"/>
        <v>0.60787748146955844</v>
      </c>
      <c r="L8" s="8">
        <f t="shared" ca="1" si="0"/>
        <v>3.0686878267813824E-2</v>
      </c>
      <c r="M8" s="8">
        <f t="shared" ca="1" si="0"/>
        <v>-1.1905553732192797</v>
      </c>
      <c r="N8" s="17">
        <f ca="1">Inputs!$B$7*$C8+Inputs!$B$8*D8</f>
        <v>-0.73915172651092065</v>
      </c>
      <c r="O8" s="17">
        <f ca="1">Inputs!$B$7*$C8+Inputs!$B$8*E8</f>
        <v>-0.87011554678984948</v>
      </c>
      <c r="P8" s="17">
        <f ca="1">Inputs!$B$7*$C8+Inputs!$B$8*F8</f>
        <v>-1.156591265905575</v>
      </c>
      <c r="Q8" s="17">
        <f ca="1">Inputs!$B$7*$C8+Inputs!$B$8*G8</f>
        <v>5.3669108239685875E-2</v>
      </c>
      <c r="R8" s="17">
        <f ca="1">Inputs!$B$7*$C8+Inputs!$B$8*H8</f>
        <v>-1.3562912602934685</v>
      </c>
      <c r="S8" s="17">
        <f ca="1">Inputs!$B$7*$C8+Inputs!$B$8*I8</f>
        <v>0.45883376763879835</v>
      </c>
      <c r="T8" s="17">
        <f ca="1">Inputs!$B$7*$C8+Inputs!$B$8*J8</f>
        <v>-0.9947790477365609</v>
      </c>
      <c r="U8" s="17">
        <f ca="1">Inputs!$B$7*$C8+Inputs!$B$8*K8</f>
        <v>0.44765878794521397</v>
      </c>
      <c r="V8" s="17">
        <f ca="1">Inputs!$B$7*$C8+Inputs!$B$8*L8</f>
        <v>-6.859618194806949E-2</v>
      </c>
      <c r="W8" s="17">
        <f ca="1">Inputs!$B$7*$C8+Inputs!$B$8*M8</f>
        <v>-1.1609084584760834</v>
      </c>
      <c r="X8" s="14">
        <f ca="1">IF(N8&lt;Inputs!$C$12,1,IF(N8&lt;Inputs!$C$13,2,IF(N8&lt;Inputs!$C$14,3,IF(N8&lt;Inputs!$C$15,4,IF(N8&lt;Inputs!$C$16,5,0)))))</f>
        <v>0</v>
      </c>
      <c r="Y8" s="14">
        <f ca="1">IF(O8&lt;Inputs!$C$12,1,IF(O8&lt;Inputs!$C$13,2,IF(O8&lt;Inputs!$C$14,3,IF(O8&lt;Inputs!$C$15,4,IF(O8&lt;Inputs!$C$16,5,0)))))</f>
        <v>0</v>
      </c>
      <c r="Z8" s="14">
        <f ca="1">IF(P8&lt;Inputs!$C$12,1,IF(P8&lt;Inputs!$C$13,2,IF(P8&lt;Inputs!$C$14,3,IF(P8&lt;Inputs!$C$15,4,IF(P8&lt;Inputs!$C$16,5,0)))))</f>
        <v>5</v>
      </c>
      <c r="AA8" s="14">
        <f ca="1">IF(Q8&lt;Inputs!$C$12,1,IF(Q8&lt;Inputs!$C$13,2,IF(Q8&lt;Inputs!$C$14,3,IF(Q8&lt;Inputs!$C$15,4,IF(Q8&lt;Inputs!$C$16,5,0)))))</f>
        <v>0</v>
      </c>
      <c r="AB8" s="14">
        <f ca="1">IF(R8&lt;Inputs!$C$12,1,IF(R8&lt;Inputs!$C$13,2,IF(R8&lt;Inputs!$C$14,3,IF(R8&lt;Inputs!$C$15,4,IF(R8&lt;Inputs!$C$16,5,0)))))</f>
        <v>4</v>
      </c>
      <c r="AC8" s="14">
        <f ca="1">IF(S8&lt;Inputs!$C$12,1,IF(S8&lt;Inputs!$C$13,2,IF(S8&lt;Inputs!$C$14,3,IF(S8&lt;Inputs!$C$15,4,IF(S8&lt;Inputs!$C$16,5,0)))))</f>
        <v>0</v>
      </c>
      <c r="AD8" s="14">
        <f ca="1">IF(T8&lt;Inputs!$C$12,1,IF(T8&lt;Inputs!$C$13,2,IF(T8&lt;Inputs!$C$14,3,IF(T8&lt;Inputs!$C$15,4,IF(T8&lt;Inputs!$C$16,5,0)))))</f>
        <v>0</v>
      </c>
      <c r="AE8" s="14">
        <f ca="1">IF(U8&lt;Inputs!$C$12,1,IF(U8&lt;Inputs!$C$13,2,IF(U8&lt;Inputs!$C$14,3,IF(U8&lt;Inputs!$C$15,4,IF(U8&lt;Inputs!$C$16,5,0)))))</f>
        <v>0</v>
      </c>
      <c r="AF8" s="14">
        <f ca="1">IF(V8&lt;Inputs!$C$12,1,IF(V8&lt;Inputs!$C$13,2,IF(V8&lt;Inputs!$C$14,3,IF(V8&lt;Inputs!$C$15,4,IF(V8&lt;Inputs!$C$16,5,0)))))</f>
        <v>0</v>
      </c>
      <c r="AG8" s="14">
        <f ca="1">IF(W8&lt;Inputs!$C$12,1,IF(W8&lt;Inputs!$C$13,2,IF(W8&lt;Inputs!$C$14,3,IF(W8&lt;Inputs!$C$15,4,IF(W8&lt;Inputs!$C$16,5,0)))))</f>
        <v>5</v>
      </c>
      <c r="AH8" s="14">
        <f t="shared" ca="1" si="5"/>
        <v>0</v>
      </c>
      <c r="AI8" s="14">
        <f t="shared" ca="1" si="1"/>
        <v>0</v>
      </c>
      <c r="AJ8" s="14">
        <f t="shared" ca="1" si="6"/>
        <v>0</v>
      </c>
      <c r="AK8" s="14">
        <f t="shared" ca="1" si="2"/>
        <v>1</v>
      </c>
      <c r="AL8" s="14">
        <f t="shared" ca="1" si="3"/>
        <v>3</v>
      </c>
      <c r="AM8" s="14">
        <f t="shared" ca="1" si="7"/>
        <v>3</v>
      </c>
      <c r="AN8" s="8">
        <f t="shared" ca="1" si="8"/>
        <v>-0.5386271823836829</v>
      </c>
    </row>
    <row r="9" spans="2:40">
      <c r="B9" s="14">
        <v>5</v>
      </c>
      <c r="C9" s="18">
        <f t="shared" ca="1" si="4"/>
        <v>7.5595352604583997E-3</v>
      </c>
      <c r="D9" s="8">
        <f t="shared" ca="1" si="0"/>
        <v>9.383761872128997E-2</v>
      </c>
      <c r="E9" s="8">
        <f t="shared" ca="1" si="0"/>
        <v>-0.25571095421296647</v>
      </c>
      <c r="F9" s="8">
        <f t="shared" ca="1" si="0"/>
        <v>8.9316192547259615E-2</v>
      </c>
      <c r="G9" s="8">
        <f t="shared" ca="1" si="0"/>
        <v>1.2637727500536864</v>
      </c>
      <c r="H9" s="8">
        <f t="shared" ca="1" si="0"/>
        <v>0.78806748236039414</v>
      </c>
      <c r="I9" s="8">
        <f t="shared" ca="1" si="0"/>
        <v>-0.54819371950601758</v>
      </c>
      <c r="J9" s="8">
        <f t="shared" ca="1" si="0"/>
        <v>-1.188144463510775</v>
      </c>
      <c r="K9" s="8">
        <f t="shared" ca="1" si="0"/>
        <v>-0.34530232619023521</v>
      </c>
      <c r="L9" s="8">
        <f t="shared" ca="1" si="0"/>
        <v>2.20312167259334</v>
      </c>
      <c r="M9" s="8">
        <f t="shared" ca="1" si="0"/>
        <v>-0.13269419758930598</v>
      </c>
      <c r="N9" s="17">
        <f ca="1">Inputs!$B$7*$C9+Inputs!$B$8*D9</f>
        <v>8.7311644667142807E-2</v>
      </c>
      <c r="O9" s="17">
        <f ca="1">Inputs!$B$7*$C9+Inputs!$B$8*E9</f>
        <v>-0.22533410354047337</v>
      </c>
      <c r="P9" s="17">
        <f ca="1">Inputs!$B$7*$C9+Inputs!$B$8*F9</f>
        <v>8.3267558154991345E-2</v>
      </c>
      <c r="Q9" s="17">
        <f ca="1">Inputs!$B$7*$C9+Inputs!$B$8*G9</f>
        <v>1.133733437836896</v>
      </c>
      <c r="R9" s="17">
        <f ca="1">Inputs!$B$7*$C9+Inputs!$B$8*H9</f>
        <v>0.70824971151012139</v>
      </c>
      <c r="S9" s="17">
        <f ca="1">Inputs!$B$7*$C9+Inputs!$B$8*I9</f>
        <v>-0.48693864171742479</v>
      </c>
      <c r="T9" s="17">
        <f ca="1">Inputs!$B$7*$C9+Inputs!$B$8*J9</f>
        <v>-1.0593279880559061</v>
      </c>
      <c r="U9" s="17">
        <f ca="1">Inputs!$B$7*$C9+Inputs!$B$8*K9</f>
        <v>-0.30546706271593044</v>
      </c>
      <c r="V9" s="17">
        <f ca="1">Inputs!$B$7*$C9+Inputs!$B$8*L9</f>
        <v>1.9739126559928357</v>
      </c>
      <c r="W9" s="17">
        <f ca="1">Inputs!$B$7*$C9+Inputs!$B$8*M9</f>
        <v>-0.11530457146765244</v>
      </c>
      <c r="X9" s="14">
        <f ca="1">IF(N9&lt;Inputs!$C$12,1,IF(N9&lt;Inputs!$C$13,2,IF(N9&lt;Inputs!$C$14,3,IF(N9&lt;Inputs!$C$15,4,IF(N9&lt;Inputs!$C$16,5,0)))))</f>
        <v>0</v>
      </c>
      <c r="Y9" s="14">
        <f ca="1">IF(O9&lt;Inputs!$C$12,1,IF(O9&lt;Inputs!$C$13,2,IF(O9&lt;Inputs!$C$14,3,IF(O9&lt;Inputs!$C$15,4,IF(O9&lt;Inputs!$C$16,5,0)))))</f>
        <v>0</v>
      </c>
      <c r="Z9" s="14">
        <f ca="1">IF(P9&lt;Inputs!$C$12,1,IF(P9&lt;Inputs!$C$13,2,IF(P9&lt;Inputs!$C$14,3,IF(P9&lt;Inputs!$C$15,4,IF(P9&lt;Inputs!$C$16,5,0)))))</f>
        <v>0</v>
      </c>
      <c r="AA9" s="14">
        <f ca="1">IF(Q9&lt;Inputs!$C$12,1,IF(Q9&lt;Inputs!$C$13,2,IF(Q9&lt;Inputs!$C$14,3,IF(Q9&lt;Inputs!$C$15,4,IF(Q9&lt;Inputs!$C$16,5,0)))))</f>
        <v>0</v>
      </c>
      <c r="AB9" s="14">
        <f ca="1">IF(R9&lt;Inputs!$C$12,1,IF(R9&lt;Inputs!$C$13,2,IF(R9&lt;Inputs!$C$14,3,IF(R9&lt;Inputs!$C$15,4,IF(R9&lt;Inputs!$C$16,5,0)))))</f>
        <v>0</v>
      </c>
      <c r="AC9" s="14">
        <f ca="1">IF(S9&lt;Inputs!$C$12,1,IF(S9&lt;Inputs!$C$13,2,IF(S9&lt;Inputs!$C$14,3,IF(S9&lt;Inputs!$C$15,4,IF(S9&lt;Inputs!$C$16,5,0)))))</f>
        <v>0</v>
      </c>
      <c r="AD9" s="14">
        <f ca="1">IF(T9&lt;Inputs!$C$12,1,IF(T9&lt;Inputs!$C$13,2,IF(T9&lt;Inputs!$C$14,3,IF(T9&lt;Inputs!$C$15,4,IF(T9&lt;Inputs!$C$16,5,0)))))</f>
        <v>5</v>
      </c>
      <c r="AE9" s="14">
        <f ca="1">IF(U9&lt;Inputs!$C$12,1,IF(U9&lt;Inputs!$C$13,2,IF(U9&lt;Inputs!$C$14,3,IF(U9&lt;Inputs!$C$15,4,IF(U9&lt;Inputs!$C$16,5,0)))))</f>
        <v>0</v>
      </c>
      <c r="AF9" s="14">
        <f ca="1">IF(V9&lt;Inputs!$C$12,1,IF(V9&lt;Inputs!$C$13,2,IF(V9&lt;Inputs!$C$14,3,IF(V9&lt;Inputs!$C$15,4,IF(V9&lt;Inputs!$C$16,5,0)))))</f>
        <v>0</v>
      </c>
      <c r="AG9" s="14">
        <f ca="1">IF(W9&lt;Inputs!$C$12,1,IF(W9&lt;Inputs!$C$13,2,IF(W9&lt;Inputs!$C$14,3,IF(W9&lt;Inputs!$C$15,4,IF(W9&lt;Inputs!$C$16,5,0)))))</f>
        <v>0</v>
      </c>
      <c r="AH9" s="14">
        <f t="shared" ca="1" si="5"/>
        <v>0</v>
      </c>
      <c r="AI9" s="14">
        <f t="shared" ca="1" si="1"/>
        <v>0</v>
      </c>
      <c r="AJ9" s="14">
        <f t="shared" ca="1" si="6"/>
        <v>0</v>
      </c>
      <c r="AK9" s="14">
        <f t="shared" ca="1" si="2"/>
        <v>0</v>
      </c>
      <c r="AL9" s="14">
        <f t="shared" ca="1" si="3"/>
        <v>1</v>
      </c>
      <c r="AM9" s="14">
        <f t="shared" ca="1" si="7"/>
        <v>1</v>
      </c>
      <c r="AN9" s="8">
        <f t="shared" ca="1" si="8"/>
        <v>0.17941026406646002</v>
      </c>
    </row>
    <row r="10" spans="2:40">
      <c r="B10" s="14">
        <v>6</v>
      </c>
      <c r="C10" s="18">
        <f t="shared" ca="1" si="4"/>
        <v>0.86588744704738685</v>
      </c>
      <c r="D10" s="8">
        <f t="shared" ca="1" si="0"/>
        <v>-1.3389656442930964</v>
      </c>
      <c r="E10" s="8">
        <f t="shared" ca="1" si="0"/>
        <v>-0.52734315300456003</v>
      </c>
      <c r="F10" s="8">
        <f t="shared" ca="1" si="0"/>
        <v>-0.32116737950804364</v>
      </c>
      <c r="G10" s="8">
        <f t="shared" ca="1" si="0"/>
        <v>1.0170977529075473</v>
      </c>
      <c r="H10" s="8">
        <f t="shared" ca="1" si="0"/>
        <v>0.77260199611937508</v>
      </c>
      <c r="I10" s="8">
        <f t="shared" ca="1" si="0"/>
        <v>-0.74737454059199349</v>
      </c>
      <c r="J10" s="8">
        <f t="shared" ca="1" si="0"/>
        <v>-0.57833488402507505</v>
      </c>
      <c r="K10" s="8">
        <f t="shared" ca="1" si="0"/>
        <v>-1.5114020244256885</v>
      </c>
      <c r="L10" s="8">
        <f t="shared" ca="1" si="0"/>
        <v>-2.2941019220907126</v>
      </c>
      <c r="M10" s="8">
        <f t="shared" ca="1" si="0"/>
        <v>-1.7288517337483755</v>
      </c>
      <c r="N10" s="17">
        <f ca="1">Inputs!$B$7*$C10+Inputs!$B$8*D10</f>
        <v>-0.81037064157812533</v>
      </c>
      <c r="O10" s="17">
        <f ca="1">Inputs!$B$7*$C10+Inputs!$B$8*E10</f>
        <v>-8.4433416542566142E-2</v>
      </c>
      <c r="P10" s="17">
        <f ca="1">Inputs!$B$7*$C10+Inputs!$B$8*F10</f>
        <v>9.9975801398157871E-2</v>
      </c>
      <c r="Q10" s="17">
        <f ca="1">Inputs!$B$7*$C10+Inputs!$B$8*G10</f>
        <v>1.2969565245977654</v>
      </c>
      <c r="R10" s="17">
        <f ca="1">Inputs!$B$7*$C10+Inputs!$B$8*H10</f>
        <v>1.0782728716423218</v>
      </c>
      <c r="S10" s="17">
        <f ca="1">Inputs!$B$7*$C10+Inputs!$B$8*I10</f>
        <v>-0.28123547247420805</v>
      </c>
      <c r="T10" s="17">
        <f ca="1">Inputs!$B$7*$C10+Inputs!$B$8*J10</f>
        <v>-0.13004180728346865</v>
      </c>
      <c r="U10" s="17">
        <f ca="1">Inputs!$B$7*$C10+Inputs!$B$8*K10</f>
        <v>-0.96460242868631352</v>
      </c>
      <c r="V10" s="17">
        <f ca="1">Inputs!$B$7*$C10+Inputs!$B$8*L10</f>
        <v>-1.6646704995507626</v>
      </c>
      <c r="W10" s="17">
        <f ca="1">Inputs!$B$7*$C10+Inputs!$B$8*M10</f>
        <v>-1.1590953613795525</v>
      </c>
      <c r="X10" s="14">
        <f ca="1">IF(N10&lt;Inputs!$C$12,1,IF(N10&lt;Inputs!$C$13,2,IF(N10&lt;Inputs!$C$14,3,IF(N10&lt;Inputs!$C$15,4,IF(N10&lt;Inputs!$C$16,5,0)))))</f>
        <v>0</v>
      </c>
      <c r="Y10" s="14">
        <f ca="1">IF(O10&lt;Inputs!$C$12,1,IF(O10&lt;Inputs!$C$13,2,IF(O10&lt;Inputs!$C$14,3,IF(O10&lt;Inputs!$C$15,4,IF(O10&lt;Inputs!$C$16,5,0)))))</f>
        <v>0</v>
      </c>
      <c r="Z10" s="14">
        <f ca="1">IF(P10&lt;Inputs!$C$12,1,IF(P10&lt;Inputs!$C$13,2,IF(P10&lt;Inputs!$C$14,3,IF(P10&lt;Inputs!$C$15,4,IF(P10&lt;Inputs!$C$16,5,0)))))</f>
        <v>0</v>
      </c>
      <c r="AA10" s="14">
        <f ca="1">IF(Q10&lt;Inputs!$C$12,1,IF(Q10&lt;Inputs!$C$13,2,IF(Q10&lt;Inputs!$C$14,3,IF(Q10&lt;Inputs!$C$15,4,IF(Q10&lt;Inputs!$C$16,5,0)))))</f>
        <v>0</v>
      </c>
      <c r="AB10" s="14">
        <f ca="1">IF(R10&lt;Inputs!$C$12,1,IF(R10&lt;Inputs!$C$13,2,IF(R10&lt;Inputs!$C$14,3,IF(R10&lt;Inputs!$C$15,4,IF(R10&lt;Inputs!$C$16,5,0)))))</f>
        <v>0</v>
      </c>
      <c r="AC10" s="14">
        <f ca="1">IF(S10&lt;Inputs!$C$12,1,IF(S10&lt;Inputs!$C$13,2,IF(S10&lt;Inputs!$C$14,3,IF(S10&lt;Inputs!$C$15,4,IF(S10&lt;Inputs!$C$16,5,0)))))</f>
        <v>0</v>
      </c>
      <c r="AD10" s="14">
        <f ca="1">IF(T10&lt;Inputs!$C$12,1,IF(T10&lt;Inputs!$C$13,2,IF(T10&lt;Inputs!$C$14,3,IF(T10&lt;Inputs!$C$15,4,IF(T10&lt;Inputs!$C$16,5,0)))))</f>
        <v>0</v>
      </c>
      <c r="AE10" s="14">
        <f ca="1">IF(U10&lt;Inputs!$C$12,1,IF(U10&lt;Inputs!$C$13,2,IF(U10&lt;Inputs!$C$14,3,IF(U10&lt;Inputs!$C$15,4,IF(U10&lt;Inputs!$C$16,5,0)))))</f>
        <v>0</v>
      </c>
      <c r="AF10" s="14">
        <f ca="1">IF(V10&lt;Inputs!$C$12,1,IF(V10&lt;Inputs!$C$13,2,IF(V10&lt;Inputs!$C$14,3,IF(V10&lt;Inputs!$C$15,4,IF(V10&lt;Inputs!$C$16,5,0)))))</f>
        <v>3</v>
      </c>
      <c r="AG10" s="14">
        <f ca="1">IF(W10&lt;Inputs!$C$12,1,IF(W10&lt;Inputs!$C$13,2,IF(W10&lt;Inputs!$C$14,3,IF(W10&lt;Inputs!$C$15,4,IF(W10&lt;Inputs!$C$16,5,0)))))</f>
        <v>5</v>
      </c>
      <c r="AH10" s="14">
        <f t="shared" ca="1" si="5"/>
        <v>0</v>
      </c>
      <c r="AI10" s="14">
        <f t="shared" ca="1" si="1"/>
        <v>0</v>
      </c>
      <c r="AJ10" s="14">
        <f t="shared" ca="1" si="6"/>
        <v>1</v>
      </c>
      <c r="AK10" s="14">
        <f t="shared" ca="1" si="2"/>
        <v>1</v>
      </c>
      <c r="AL10" s="14">
        <f t="shared" ca="1" si="3"/>
        <v>2</v>
      </c>
      <c r="AM10" s="14">
        <f t="shared" ca="1" si="7"/>
        <v>2</v>
      </c>
      <c r="AN10" s="8">
        <f t="shared" ca="1" si="8"/>
        <v>-0.26192444298567519</v>
      </c>
    </row>
    <row r="11" spans="2:40">
      <c r="B11" s="14">
        <v>7</v>
      </c>
      <c r="C11" s="18">
        <f t="shared" ca="1" si="4"/>
        <v>-0.82940018389462788</v>
      </c>
      <c r="D11" s="8">
        <f t="shared" ca="1" si="0"/>
        <v>0.75440970421147358</v>
      </c>
      <c r="E11" s="8">
        <f t="shared" ca="1" si="0"/>
        <v>-0.31926344072183133</v>
      </c>
      <c r="F11" s="8">
        <f t="shared" ca="1" si="0"/>
        <v>-0.42882595497270654</v>
      </c>
      <c r="G11" s="8">
        <f t="shared" ca="1" si="0"/>
        <v>-0.39370413906383345</v>
      </c>
      <c r="H11" s="8">
        <f t="shared" ca="1" si="0"/>
        <v>-0.89968762555367099</v>
      </c>
      <c r="I11" s="8">
        <f t="shared" ca="1" si="0"/>
        <v>0.8225291511361339</v>
      </c>
      <c r="J11" s="8">
        <f t="shared" ca="1" si="0"/>
        <v>-0.40503129924295128</v>
      </c>
      <c r="K11" s="8">
        <f t="shared" ca="1" si="0"/>
        <v>0.41490852629849179</v>
      </c>
      <c r="L11" s="8">
        <f t="shared" ca="1" si="0"/>
        <v>-1.1416202101280395</v>
      </c>
      <c r="M11" s="8">
        <f t="shared" ca="1" si="0"/>
        <v>0.8886361878965503</v>
      </c>
      <c r="N11" s="17">
        <f ca="1">Inputs!$B$7*$C11+Inputs!$B$8*D11</f>
        <v>0.30384551425310286</v>
      </c>
      <c r="O11" s="17">
        <f ca="1">Inputs!$B$7*$C11+Inputs!$B$8*E11</f>
        <v>-0.65647694082163865</v>
      </c>
      <c r="P11" s="17">
        <f ca="1">Inputs!$B$7*$C11+Inputs!$B$8*F11</f>
        <v>-0.75447263268193709</v>
      </c>
      <c r="Q11" s="17">
        <f ca="1">Inputs!$B$7*$C11+Inputs!$B$8*G11</f>
        <v>-0.72305872553574768</v>
      </c>
      <c r="R11" s="17">
        <f ca="1">Inputs!$B$7*$C11+Inputs!$B$8*H11</f>
        <v>-1.175624114049197</v>
      </c>
      <c r="S11" s="17">
        <f ca="1">Inputs!$B$7*$C11+Inputs!$B$8*I11</f>
        <v>0.36477339981839468</v>
      </c>
      <c r="T11" s="17">
        <f ca="1">Inputs!$B$7*$C11+Inputs!$B$8*J11</f>
        <v>-0.73319004559676215</v>
      </c>
      <c r="U11" s="17">
        <f ca="1">Inputs!$B$7*$C11+Inputs!$B$8*K11</f>
        <v>1.8642935123186488E-4</v>
      </c>
      <c r="V11" s="17">
        <f ca="1">Inputs!$B$7*$C11+Inputs!$B$8*L11</f>
        <v>-1.3920151960813989</v>
      </c>
      <c r="W11" s="17">
        <f ca="1">Inputs!$B$7*$C11+Inputs!$B$8*M11</f>
        <v>0.4239013310133421</v>
      </c>
      <c r="X11" s="14">
        <f ca="1">IF(N11&lt;Inputs!$C$12,1,IF(N11&lt;Inputs!$C$13,2,IF(N11&lt;Inputs!$C$14,3,IF(N11&lt;Inputs!$C$15,4,IF(N11&lt;Inputs!$C$16,5,0)))))</f>
        <v>0</v>
      </c>
      <c r="Y11" s="14">
        <f ca="1">IF(O11&lt;Inputs!$C$12,1,IF(O11&lt;Inputs!$C$13,2,IF(O11&lt;Inputs!$C$14,3,IF(O11&lt;Inputs!$C$15,4,IF(O11&lt;Inputs!$C$16,5,0)))))</f>
        <v>0</v>
      </c>
      <c r="Z11" s="14">
        <f ca="1">IF(P11&lt;Inputs!$C$12,1,IF(P11&lt;Inputs!$C$13,2,IF(P11&lt;Inputs!$C$14,3,IF(P11&lt;Inputs!$C$15,4,IF(P11&lt;Inputs!$C$16,5,0)))))</f>
        <v>0</v>
      </c>
      <c r="AA11" s="14">
        <f ca="1">IF(Q11&lt;Inputs!$C$12,1,IF(Q11&lt;Inputs!$C$13,2,IF(Q11&lt;Inputs!$C$14,3,IF(Q11&lt;Inputs!$C$15,4,IF(Q11&lt;Inputs!$C$16,5,0)))))</f>
        <v>0</v>
      </c>
      <c r="AB11" s="14">
        <f ca="1">IF(R11&lt;Inputs!$C$12,1,IF(R11&lt;Inputs!$C$13,2,IF(R11&lt;Inputs!$C$14,3,IF(R11&lt;Inputs!$C$15,4,IF(R11&lt;Inputs!$C$16,5,0)))))</f>
        <v>5</v>
      </c>
      <c r="AC11" s="14">
        <f ca="1">IF(S11&lt;Inputs!$C$12,1,IF(S11&lt;Inputs!$C$13,2,IF(S11&lt;Inputs!$C$14,3,IF(S11&lt;Inputs!$C$15,4,IF(S11&lt;Inputs!$C$16,5,0)))))</f>
        <v>0</v>
      </c>
      <c r="AD11" s="14">
        <f ca="1">IF(T11&lt;Inputs!$C$12,1,IF(T11&lt;Inputs!$C$13,2,IF(T11&lt;Inputs!$C$14,3,IF(T11&lt;Inputs!$C$15,4,IF(T11&lt;Inputs!$C$16,5,0)))))</f>
        <v>0</v>
      </c>
      <c r="AE11" s="14">
        <f ca="1">IF(U11&lt;Inputs!$C$12,1,IF(U11&lt;Inputs!$C$13,2,IF(U11&lt;Inputs!$C$14,3,IF(U11&lt;Inputs!$C$15,4,IF(U11&lt;Inputs!$C$16,5,0)))))</f>
        <v>0</v>
      </c>
      <c r="AF11" s="14">
        <f ca="1">IF(V11&lt;Inputs!$C$12,1,IF(V11&lt;Inputs!$C$13,2,IF(V11&lt;Inputs!$C$14,3,IF(V11&lt;Inputs!$C$15,4,IF(V11&lt;Inputs!$C$16,5,0)))))</f>
        <v>4</v>
      </c>
      <c r="AG11" s="14">
        <f ca="1">IF(W11&lt;Inputs!$C$12,1,IF(W11&lt;Inputs!$C$13,2,IF(W11&lt;Inputs!$C$14,3,IF(W11&lt;Inputs!$C$15,4,IF(W11&lt;Inputs!$C$16,5,0)))))</f>
        <v>0</v>
      </c>
      <c r="AH11" s="14">
        <f t="shared" ca="1" si="5"/>
        <v>0</v>
      </c>
      <c r="AI11" s="14">
        <f t="shared" ca="1" si="1"/>
        <v>0</v>
      </c>
      <c r="AJ11" s="14">
        <f t="shared" ca="1" si="6"/>
        <v>0</v>
      </c>
      <c r="AK11" s="14">
        <f t="shared" ca="1" si="2"/>
        <v>1</v>
      </c>
      <c r="AL11" s="14">
        <f t="shared" ca="1" si="3"/>
        <v>2</v>
      </c>
      <c r="AM11" s="14">
        <f t="shared" ca="1" si="7"/>
        <v>2</v>
      </c>
      <c r="AN11" s="8">
        <f t="shared" ca="1" si="8"/>
        <v>-0.43421309803306107</v>
      </c>
    </row>
    <row r="12" spans="2:40">
      <c r="B12" s="14">
        <v>8</v>
      </c>
      <c r="C12" s="18">
        <f t="shared" ca="1" si="4"/>
        <v>-0.77939037924680499</v>
      </c>
      <c r="D12" s="8">
        <f t="shared" ca="1" si="0"/>
        <v>0.6629748856149329</v>
      </c>
      <c r="E12" s="8">
        <f t="shared" ca="1" si="0"/>
        <v>-0.4319935662612866</v>
      </c>
      <c r="F12" s="8">
        <f t="shared" ca="1" si="0"/>
        <v>1.0426906101850606</v>
      </c>
      <c r="G12" s="8">
        <f t="shared" ca="1" si="0"/>
        <v>2.0796345010871561E-2</v>
      </c>
      <c r="H12" s="8">
        <f t="shared" ca="1" si="0"/>
        <v>0.8458647007224952</v>
      </c>
      <c r="I12" s="8">
        <f t="shared" ca="1" si="0"/>
        <v>1.0120823348504782</v>
      </c>
      <c r="J12" s="8">
        <f t="shared" ca="1" si="0"/>
        <v>-2.7089860748713585E-2</v>
      </c>
      <c r="K12" s="8">
        <f t="shared" ca="1" si="0"/>
        <v>-0.44868270715914244</v>
      </c>
      <c r="L12" s="8">
        <f t="shared" ca="1" si="0"/>
        <v>2.0166621144591906E-3</v>
      </c>
      <c r="M12" s="8">
        <f t="shared" ca="1" si="0"/>
        <v>0.62751052673664287</v>
      </c>
      <c r="N12" s="17">
        <f ca="1">Inputs!$B$7*$C12+Inputs!$B$8*D12</f>
        <v>0.2444287908430155</v>
      </c>
      <c r="O12" s="17">
        <f ca="1">Inputs!$B$7*$C12+Inputs!$B$8*E12</f>
        <v>-0.73494076580215806</v>
      </c>
      <c r="P12" s="17">
        <f ca="1">Inputs!$B$7*$C12+Inputs!$B$8*F12</f>
        <v>0.58405685974877253</v>
      </c>
      <c r="Q12" s="17">
        <f ca="1">Inputs!$B$7*$C12+Inputs!$B$8*G12</f>
        <v>-0.32995315734990049</v>
      </c>
      <c r="R12" s="17">
        <f ca="1">Inputs!$B$7*$C12+Inputs!$B$8*H12</f>
        <v>0.40801041443216646</v>
      </c>
      <c r="S12" s="17">
        <f ca="1">Inputs!$B$7*$C12+Inputs!$B$8*I12</f>
        <v>0.55667998601990998</v>
      </c>
      <c r="T12" s="17">
        <f ca="1">Inputs!$B$7*$C12+Inputs!$B$8*J12</f>
        <v>-0.37278388185509026</v>
      </c>
      <c r="U12" s="17">
        <f ca="1">Inputs!$B$7*$C12+Inputs!$B$8*K12</f>
        <v>-0.74986798721562908</v>
      </c>
      <c r="V12" s="17">
        <f ca="1">Inputs!$B$7*$C12+Inputs!$B$8*L12</f>
        <v>-0.34675021637080777</v>
      </c>
      <c r="W12" s="17">
        <f ca="1">Inputs!$B$7*$C12+Inputs!$B$8*M12</f>
        <v>0.21270850395089358</v>
      </c>
      <c r="X12" s="14">
        <f ca="1">IF(N12&lt;Inputs!$C$12,1,IF(N12&lt;Inputs!$C$13,2,IF(N12&lt;Inputs!$C$14,3,IF(N12&lt;Inputs!$C$15,4,IF(N12&lt;Inputs!$C$16,5,0)))))</f>
        <v>0</v>
      </c>
      <c r="Y12" s="14">
        <f ca="1">IF(O12&lt;Inputs!$C$12,1,IF(O12&lt;Inputs!$C$13,2,IF(O12&lt;Inputs!$C$14,3,IF(O12&lt;Inputs!$C$15,4,IF(O12&lt;Inputs!$C$16,5,0)))))</f>
        <v>0</v>
      </c>
      <c r="Z12" s="14">
        <f ca="1">IF(P12&lt;Inputs!$C$12,1,IF(P12&lt;Inputs!$C$13,2,IF(P12&lt;Inputs!$C$14,3,IF(P12&lt;Inputs!$C$15,4,IF(P12&lt;Inputs!$C$16,5,0)))))</f>
        <v>0</v>
      </c>
      <c r="AA12" s="14">
        <f ca="1">IF(Q12&lt;Inputs!$C$12,1,IF(Q12&lt;Inputs!$C$13,2,IF(Q12&lt;Inputs!$C$14,3,IF(Q12&lt;Inputs!$C$15,4,IF(Q12&lt;Inputs!$C$16,5,0)))))</f>
        <v>0</v>
      </c>
      <c r="AB12" s="14">
        <f ca="1">IF(R12&lt;Inputs!$C$12,1,IF(R12&lt;Inputs!$C$13,2,IF(R12&lt;Inputs!$C$14,3,IF(R12&lt;Inputs!$C$15,4,IF(R12&lt;Inputs!$C$16,5,0)))))</f>
        <v>0</v>
      </c>
      <c r="AC12" s="14">
        <f ca="1">IF(S12&lt;Inputs!$C$12,1,IF(S12&lt;Inputs!$C$13,2,IF(S12&lt;Inputs!$C$14,3,IF(S12&lt;Inputs!$C$15,4,IF(S12&lt;Inputs!$C$16,5,0)))))</f>
        <v>0</v>
      </c>
      <c r="AD12" s="14">
        <f ca="1">IF(T12&lt;Inputs!$C$12,1,IF(T12&lt;Inputs!$C$13,2,IF(T12&lt;Inputs!$C$14,3,IF(T12&lt;Inputs!$C$15,4,IF(T12&lt;Inputs!$C$16,5,0)))))</f>
        <v>0</v>
      </c>
      <c r="AE12" s="14">
        <f ca="1">IF(U12&lt;Inputs!$C$12,1,IF(U12&lt;Inputs!$C$13,2,IF(U12&lt;Inputs!$C$14,3,IF(U12&lt;Inputs!$C$15,4,IF(U12&lt;Inputs!$C$16,5,0)))))</f>
        <v>0</v>
      </c>
      <c r="AF12" s="14">
        <f ca="1">IF(V12&lt;Inputs!$C$12,1,IF(V12&lt;Inputs!$C$13,2,IF(V12&lt;Inputs!$C$14,3,IF(V12&lt;Inputs!$C$15,4,IF(V12&lt;Inputs!$C$16,5,0)))))</f>
        <v>0</v>
      </c>
      <c r="AG12" s="14">
        <f ca="1">IF(W12&lt;Inputs!$C$12,1,IF(W12&lt;Inputs!$C$13,2,IF(W12&lt;Inputs!$C$14,3,IF(W12&lt;Inputs!$C$15,4,IF(W12&lt;Inputs!$C$16,5,0)))))</f>
        <v>0</v>
      </c>
      <c r="AH12" s="14">
        <f t="shared" ca="1" si="5"/>
        <v>0</v>
      </c>
      <c r="AI12" s="14">
        <f t="shared" ca="1" si="1"/>
        <v>0</v>
      </c>
      <c r="AJ12" s="14">
        <f t="shared" ca="1" si="6"/>
        <v>0</v>
      </c>
      <c r="AK12" s="14">
        <f t="shared" ca="1" si="2"/>
        <v>0</v>
      </c>
      <c r="AL12" s="14">
        <f t="shared" ca="1" si="3"/>
        <v>0</v>
      </c>
      <c r="AM12" s="14">
        <f t="shared" ca="1" si="7"/>
        <v>0</v>
      </c>
      <c r="AN12" s="8">
        <f t="shared" ca="1" si="8"/>
        <v>-5.2841145359882755E-2</v>
      </c>
    </row>
    <row r="13" spans="2:40">
      <c r="B13" s="14">
        <v>9</v>
      </c>
      <c r="C13" s="18">
        <f t="shared" ca="1" si="4"/>
        <v>1.0800825060443922</v>
      </c>
      <c r="D13" s="8">
        <f t="shared" ca="1" si="0"/>
        <v>-0.61139485721884645</v>
      </c>
      <c r="E13" s="8">
        <f t="shared" ca="1" si="0"/>
        <v>-1.3090639895827096</v>
      </c>
      <c r="F13" s="8">
        <f t="shared" ca="1" si="0"/>
        <v>1.545616309583898</v>
      </c>
      <c r="G13" s="8">
        <f t="shared" ca="1" si="0"/>
        <v>-0.26419660552823249</v>
      </c>
      <c r="H13" s="8">
        <f t="shared" ca="1" si="0"/>
        <v>-8.8578539054120345E-2</v>
      </c>
      <c r="I13" s="8">
        <f t="shared" ca="1" si="0"/>
        <v>1.8374790353255774</v>
      </c>
      <c r="J13" s="8">
        <f t="shared" ca="1" si="0"/>
        <v>-0.31403928713238971</v>
      </c>
      <c r="K13" s="8">
        <f t="shared" ca="1" si="0"/>
        <v>-0.85849913745636319</v>
      </c>
      <c r="L13" s="8">
        <f t="shared" ca="1" si="0"/>
        <v>1.4023121275044628</v>
      </c>
      <c r="M13" s="8">
        <f t="shared" ca="1" si="0"/>
        <v>0.36213376011577564</v>
      </c>
      <c r="N13" s="17">
        <f ca="1">Inputs!$B$7*$C13+Inputs!$B$8*D13</f>
        <v>-6.3820603769329853E-2</v>
      </c>
      <c r="O13" s="17">
        <f ca="1">Inputs!$B$7*$C13+Inputs!$B$8*E13</f>
        <v>-0.6878348460768885</v>
      </c>
      <c r="P13" s="17">
        <f ca="1">Inputs!$B$7*$C13+Inputs!$B$8*F13</f>
        <v>1.8654688351094997</v>
      </c>
      <c r="Q13" s="17">
        <f ca="1">Inputs!$B$7*$C13+Inputs!$B$8*G13</f>
        <v>0.24672295321038784</v>
      </c>
      <c r="R13" s="17">
        <f ca="1">Inputs!$B$7*$C13+Inputs!$B$8*H13</f>
        <v>0.40380052709566444</v>
      </c>
      <c r="S13" s="17">
        <f ca="1">Inputs!$B$7*$C13+Inputs!$B$8*I13</f>
        <v>2.1265187930522091</v>
      </c>
      <c r="T13" s="17">
        <f ca="1">Inputs!$B$7*$C13+Inputs!$B$8*J13</f>
        <v>0.20214230351127832</v>
      </c>
      <c r="U13" s="17">
        <f ca="1">Inputs!$B$7*$C13+Inputs!$B$8*K13</f>
        <v>-0.28483739102622796</v>
      </c>
      <c r="V13" s="17">
        <f ca="1">Inputs!$B$7*$C13+Inputs!$B$8*L13</f>
        <v>1.7372936780736503</v>
      </c>
      <c r="W13" s="17">
        <f ca="1">Inputs!$B$7*$C13+Inputs!$B$8*M13</f>
        <v>0.80692986279130818</v>
      </c>
      <c r="X13" s="14">
        <f ca="1">IF(N13&lt;Inputs!$C$12,1,IF(N13&lt;Inputs!$C$13,2,IF(N13&lt;Inputs!$C$14,3,IF(N13&lt;Inputs!$C$15,4,IF(N13&lt;Inputs!$C$16,5,0)))))</f>
        <v>0</v>
      </c>
      <c r="Y13" s="14">
        <f ca="1">IF(O13&lt;Inputs!$C$12,1,IF(O13&lt;Inputs!$C$13,2,IF(O13&lt;Inputs!$C$14,3,IF(O13&lt;Inputs!$C$15,4,IF(O13&lt;Inputs!$C$16,5,0)))))</f>
        <v>0</v>
      </c>
      <c r="Z13" s="14">
        <f ca="1">IF(P13&lt;Inputs!$C$12,1,IF(P13&lt;Inputs!$C$13,2,IF(P13&lt;Inputs!$C$14,3,IF(P13&lt;Inputs!$C$15,4,IF(P13&lt;Inputs!$C$16,5,0)))))</f>
        <v>0</v>
      </c>
      <c r="AA13" s="14">
        <f ca="1">IF(Q13&lt;Inputs!$C$12,1,IF(Q13&lt;Inputs!$C$13,2,IF(Q13&lt;Inputs!$C$14,3,IF(Q13&lt;Inputs!$C$15,4,IF(Q13&lt;Inputs!$C$16,5,0)))))</f>
        <v>0</v>
      </c>
      <c r="AB13" s="14">
        <f ca="1">IF(R13&lt;Inputs!$C$12,1,IF(R13&lt;Inputs!$C$13,2,IF(R13&lt;Inputs!$C$14,3,IF(R13&lt;Inputs!$C$15,4,IF(R13&lt;Inputs!$C$16,5,0)))))</f>
        <v>0</v>
      </c>
      <c r="AC13" s="14">
        <f ca="1">IF(S13&lt;Inputs!$C$12,1,IF(S13&lt;Inputs!$C$13,2,IF(S13&lt;Inputs!$C$14,3,IF(S13&lt;Inputs!$C$15,4,IF(S13&lt;Inputs!$C$16,5,0)))))</f>
        <v>0</v>
      </c>
      <c r="AD13" s="14">
        <f ca="1">IF(T13&lt;Inputs!$C$12,1,IF(T13&lt;Inputs!$C$13,2,IF(T13&lt;Inputs!$C$14,3,IF(T13&lt;Inputs!$C$15,4,IF(T13&lt;Inputs!$C$16,5,0)))))</f>
        <v>0</v>
      </c>
      <c r="AE13" s="14">
        <f ca="1">IF(U13&lt;Inputs!$C$12,1,IF(U13&lt;Inputs!$C$13,2,IF(U13&lt;Inputs!$C$14,3,IF(U13&lt;Inputs!$C$15,4,IF(U13&lt;Inputs!$C$16,5,0)))))</f>
        <v>0</v>
      </c>
      <c r="AF13" s="14">
        <f ca="1">IF(V13&lt;Inputs!$C$12,1,IF(V13&lt;Inputs!$C$13,2,IF(V13&lt;Inputs!$C$14,3,IF(V13&lt;Inputs!$C$15,4,IF(V13&lt;Inputs!$C$16,5,0)))))</f>
        <v>0</v>
      </c>
      <c r="AG13" s="14">
        <f ca="1">IF(W13&lt;Inputs!$C$12,1,IF(W13&lt;Inputs!$C$13,2,IF(W13&lt;Inputs!$C$14,3,IF(W13&lt;Inputs!$C$15,4,IF(W13&lt;Inputs!$C$16,5,0)))))</f>
        <v>0</v>
      </c>
      <c r="AH13" s="14">
        <f t="shared" ca="1" si="5"/>
        <v>0</v>
      </c>
      <c r="AI13" s="14">
        <f t="shared" ca="1" si="1"/>
        <v>0</v>
      </c>
      <c r="AJ13" s="14">
        <f t="shared" ca="1" si="6"/>
        <v>0</v>
      </c>
      <c r="AK13" s="14">
        <f t="shared" ca="1" si="2"/>
        <v>0</v>
      </c>
      <c r="AL13" s="14">
        <f t="shared" ca="1" si="3"/>
        <v>0</v>
      </c>
      <c r="AM13" s="14">
        <f t="shared" ca="1" si="7"/>
        <v>0</v>
      </c>
      <c r="AN13" s="8">
        <f t="shared" ca="1" si="8"/>
        <v>0.63523841119715518</v>
      </c>
    </row>
    <row r="14" spans="2:40">
      <c r="B14" s="14">
        <v>10</v>
      </c>
      <c r="C14" s="18">
        <f t="shared" ca="1" si="4"/>
        <v>-8.8671177828432673E-2</v>
      </c>
      <c r="D14" s="8">
        <f t="shared" ca="1" si="0"/>
        <v>-0.23116365500284805</v>
      </c>
      <c r="E14" s="8">
        <f t="shared" ca="1" si="0"/>
        <v>-0.39964592785484893</v>
      </c>
      <c r="F14" s="8">
        <f t="shared" ca="1" si="0"/>
        <v>0.33851648371682769</v>
      </c>
      <c r="G14" s="8">
        <f t="shared" ca="1" si="0"/>
        <v>-0.10627377587586201</v>
      </c>
      <c r="H14" s="8">
        <f t="shared" ca="1" si="0"/>
        <v>0.55335116837532605</v>
      </c>
      <c r="I14" s="8">
        <f t="shared" ca="1" si="0"/>
        <v>0.89130147415362337</v>
      </c>
      <c r="J14" s="8">
        <f t="shared" ca="1" si="0"/>
        <v>-1.6823418503614234</v>
      </c>
      <c r="K14" s="8">
        <f t="shared" ca="1" si="0"/>
        <v>4.0863400050926695E-2</v>
      </c>
      <c r="L14" s="8">
        <f t="shared" ca="1" si="0"/>
        <v>-0.65649116055748102</v>
      </c>
      <c r="M14" s="8">
        <f t="shared" ca="1" si="0"/>
        <v>0.80782724705880582</v>
      </c>
      <c r="N14" s="17">
        <f ca="1">Inputs!$B$7*$C14+Inputs!$B$8*D14</f>
        <v>-0.24641401485934056</v>
      </c>
      <c r="O14" s="17">
        <f ca="1">Inputs!$B$7*$C14+Inputs!$B$8*E14</f>
        <v>-0.39710914089963711</v>
      </c>
      <c r="P14" s="17">
        <f ca="1">Inputs!$B$7*$C14+Inputs!$B$8*F14</f>
        <v>0.26312339138414143</v>
      </c>
      <c r="Q14" s="17">
        <f ca="1">Inputs!$B$7*$C14+Inputs!$B$8*G14</f>
        <v>-0.13470911108747141</v>
      </c>
      <c r="R14" s="17">
        <f ca="1">Inputs!$B$7*$C14+Inputs!$B$8*H14</f>
        <v>0.45527737491259479</v>
      </c>
      <c r="S14" s="17">
        <f ca="1">Inputs!$B$7*$C14+Inputs!$B$8*I14</f>
        <v>0.75754931760743993</v>
      </c>
      <c r="T14" s="17">
        <f ca="1">Inputs!$B$7*$C14+Inputs!$B$8*J14</f>
        <v>-1.5443872517742381</v>
      </c>
      <c r="U14" s="17">
        <f ca="1">Inputs!$B$7*$C14+Inputs!$B$8*K14</f>
        <v>-3.1056201316133486E-3</v>
      </c>
      <c r="V14" s="17">
        <f ca="1">Inputs!$B$7*$C14+Inputs!$B$8*L14</f>
        <v>-0.62683850090757198</v>
      </c>
      <c r="W14" s="17">
        <f ca="1">Inputs!$B$7*$C14+Inputs!$B$8*M14</f>
        <v>0.68288769914613323</v>
      </c>
      <c r="X14" s="14">
        <f ca="1">IF(N14&lt;Inputs!$C$12,1,IF(N14&lt;Inputs!$C$13,2,IF(N14&lt;Inputs!$C$14,3,IF(N14&lt;Inputs!$C$15,4,IF(N14&lt;Inputs!$C$16,5,0)))))</f>
        <v>0</v>
      </c>
      <c r="Y14" s="14">
        <f ca="1">IF(O14&lt;Inputs!$C$12,1,IF(O14&lt;Inputs!$C$13,2,IF(O14&lt;Inputs!$C$14,3,IF(O14&lt;Inputs!$C$15,4,IF(O14&lt;Inputs!$C$16,5,0)))))</f>
        <v>0</v>
      </c>
      <c r="Z14" s="14">
        <f ca="1">IF(P14&lt;Inputs!$C$12,1,IF(P14&lt;Inputs!$C$13,2,IF(P14&lt;Inputs!$C$14,3,IF(P14&lt;Inputs!$C$15,4,IF(P14&lt;Inputs!$C$16,5,0)))))</f>
        <v>0</v>
      </c>
      <c r="AA14" s="14">
        <f ca="1">IF(Q14&lt;Inputs!$C$12,1,IF(Q14&lt;Inputs!$C$13,2,IF(Q14&lt;Inputs!$C$14,3,IF(Q14&lt;Inputs!$C$15,4,IF(Q14&lt;Inputs!$C$16,5,0)))))</f>
        <v>0</v>
      </c>
      <c r="AB14" s="14">
        <f ca="1">IF(R14&lt;Inputs!$C$12,1,IF(R14&lt;Inputs!$C$13,2,IF(R14&lt;Inputs!$C$14,3,IF(R14&lt;Inputs!$C$15,4,IF(R14&lt;Inputs!$C$16,5,0)))))</f>
        <v>0</v>
      </c>
      <c r="AC14" s="14">
        <f ca="1">IF(S14&lt;Inputs!$C$12,1,IF(S14&lt;Inputs!$C$13,2,IF(S14&lt;Inputs!$C$14,3,IF(S14&lt;Inputs!$C$15,4,IF(S14&lt;Inputs!$C$16,5,0)))))</f>
        <v>0</v>
      </c>
      <c r="AD14" s="14">
        <f ca="1">IF(T14&lt;Inputs!$C$12,1,IF(T14&lt;Inputs!$C$13,2,IF(T14&lt;Inputs!$C$14,3,IF(T14&lt;Inputs!$C$15,4,IF(T14&lt;Inputs!$C$16,5,0)))))</f>
        <v>4</v>
      </c>
      <c r="AE14" s="14">
        <f ca="1">IF(U14&lt;Inputs!$C$12,1,IF(U14&lt;Inputs!$C$13,2,IF(U14&lt;Inputs!$C$14,3,IF(U14&lt;Inputs!$C$15,4,IF(U14&lt;Inputs!$C$16,5,0)))))</f>
        <v>0</v>
      </c>
      <c r="AF14" s="14">
        <f ca="1">IF(V14&lt;Inputs!$C$12,1,IF(V14&lt;Inputs!$C$13,2,IF(V14&lt;Inputs!$C$14,3,IF(V14&lt;Inputs!$C$15,4,IF(V14&lt;Inputs!$C$16,5,0)))))</f>
        <v>0</v>
      </c>
      <c r="AG14" s="14">
        <f ca="1">IF(W14&lt;Inputs!$C$12,1,IF(W14&lt;Inputs!$C$13,2,IF(W14&lt;Inputs!$C$14,3,IF(W14&lt;Inputs!$C$15,4,IF(W14&lt;Inputs!$C$16,5,0)))))</f>
        <v>0</v>
      </c>
      <c r="AH14" s="14">
        <f t="shared" ca="1" si="5"/>
        <v>0</v>
      </c>
      <c r="AI14" s="14">
        <f t="shared" ca="1" si="1"/>
        <v>0</v>
      </c>
      <c r="AJ14" s="14">
        <f t="shared" ca="1" si="6"/>
        <v>0</v>
      </c>
      <c r="AK14" s="14">
        <f t="shared" ca="1" si="2"/>
        <v>1</v>
      </c>
      <c r="AL14" s="14">
        <f t="shared" ca="1" si="3"/>
        <v>1</v>
      </c>
      <c r="AM14" s="14">
        <f t="shared" ca="1" si="7"/>
        <v>1</v>
      </c>
      <c r="AN14" s="8">
        <f t="shared" ca="1" si="8"/>
        <v>-7.9372585660956313E-2</v>
      </c>
    </row>
    <row r="15" spans="2:40">
      <c r="B15" s="14">
        <v>11</v>
      </c>
      <c r="C15" s="18">
        <f t="shared" ca="1" si="4"/>
        <v>1.1763402533653493</v>
      </c>
      <c r="D15" s="8">
        <f t="shared" ca="1" si="0"/>
        <v>-0.30929554596029302</v>
      </c>
      <c r="E15" s="8">
        <f t="shared" ca="1" si="0"/>
        <v>-1.5592905535677721</v>
      </c>
      <c r="F15" s="8">
        <f t="shared" ca="1" si="0"/>
        <v>0.82913263923017566</v>
      </c>
      <c r="G15" s="8">
        <f t="shared" ca="1" si="0"/>
        <v>-1.2581313487938854</v>
      </c>
      <c r="H15" s="8">
        <f t="shared" ca="1" si="0"/>
        <v>0.46078434765892068</v>
      </c>
      <c r="I15" s="8">
        <f t="shared" ca="1" si="0"/>
        <v>1.1523287211924653</v>
      </c>
      <c r="J15" s="8">
        <f t="shared" ca="1" si="0"/>
        <v>-0.20577325080496531</v>
      </c>
      <c r="K15" s="8">
        <f t="shared" ca="1" si="0"/>
        <v>1.6401729591755854</v>
      </c>
      <c r="L15" s="8">
        <f t="shared" ca="1" si="0"/>
        <v>-1.3395312800536308</v>
      </c>
      <c r="M15" s="8">
        <f t="shared" ca="1" si="0"/>
        <v>1.5610003125505512</v>
      </c>
      <c r="N15" s="17">
        <f ca="1">Inputs!$B$7*$C15+Inputs!$B$8*D15</f>
        <v>0.24943300787679906</v>
      </c>
      <c r="O15" s="17">
        <f ca="1">Inputs!$B$7*$C15+Inputs!$B$8*E15</f>
        <v>-0.86859651554147688</v>
      </c>
      <c r="P15" s="17">
        <f ca="1">Inputs!$B$7*$C15+Inputs!$B$8*F15</f>
        <v>1.2676741317118418</v>
      </c>
      <c r="Q15" s="17">
        <f ca="1">Inputs!$B$7*$C15+Inputs!$B$8*G15</f>
        <v>-0.59923153397180096</v>
      </c>
      <c r="R15" s="17">
        <f ca="1">Inputs!$B$7*$C15+Inputs!$B$8*H15</f>
        <v>0.93821340397214636</v>
      </c>
      <c r="S15" s="17">
        <f ca="1">Inputs!$B$7*$C15+Inputs!$B$8*I15</f>
        <v>1.5567494954435515</v>
      </c>
      <c r="T15" s="17">
        <f ca="1">Inputs!$B$7*$C15+Inputs!$B$8*J15</f>
        <v>0.34202616353844306</v>
      </c>
      <c r="U15" s="17">
        <f ca="1">Inputs!$B$7*$C15+Inputs!$B$8*K15</f>
        <v>1.9930906468682879</v>
      </c>
      <c r="V15" s="17">
        <f ca="1">Inputs!$B$7*$C15+Inputs!$B$8*L15</f>
        <v>-0.67203784583604131</v>
      </c>
      <c r="W15" s="17">
        <f ca="1">Inputs!$B$7*$C15+Inputs!$B$8*M15</f>
        <v>1.9222764789434295</v>
      </c>
      <c r="X15" s="14">
        <f ca="1">IF(N15&lt;Inputs!$C$12,1,IF(N15&lt;Inputs!$C$13,2,IF(N15&lt;Inputs!$C$14,3,IF(N15&lt;Inputs!$C$15,4,IF(N15&lt;Inputs!$C$16,5,0)))))</f>
        <v>0</v>
      </c>
      <c r="Y15" s="14">
        <f ca="1">IF(O15&lt;Inputs!$C$12,1,IF(O15&lt;Inputs!$C$13,2,IF(O15&lt;Inputs!$C$14,3,IF(O15&lt;Inputs!$C$15,4,IF(O15&lt;Inputs!$C$16,5,0)))))</f>
        <v>0</v>
      </c>
      <c r="Z15" s="14">
        <f ca="1">IF(P15&lt;Inputs!$C$12,1,IF(P15&lt;Inputs!$C$13,2,IF(P15&lt;Inputs!$C$14,3,IF(P15&lt;Inputs!$C$15,4,IF(P15&lt;Inputs!$C$16,5,0)))))</f>
        <v>0</v>
      </c>
      <c r="AA15" s="14">
        <f ca="1">IF(Q15&lt;Inputs!$C$12,1,IF(Q15&lt;Inputs!$C$13,2,IF(Q15&lt;Inputs!$C$14,3,IF(Q15&lt;Inputs!$C$15,4,IF(Q15&lt;Inputs!$C$16,5,0)))))</f>
        <v>0</v>
      </c>
      <c r="AB15" s="14">
        <f ca="1">IF(R15&lt;Inputs!$C$12,1,IF(R15&lt;Inputs!$C$13,2,IF(R15&lt;Inputs!$C$14,3,IF(R15&lt;Inputs!$C$15,4,IF(R15&lt;Inputs!$C$16,5,0)))))</f>
        <v>0</v>
      </c>
      <c r="AC15" s="14">
        <f ca="1">IF(S15&lt;Inputs!$C$12,1,IF(S15&lt;Inputs!$C$13,2,IF(S15&lt;Inputs!$C$14,3,IF(S15&lt;Inputs!$C$15,4,IF(S15&lt;Inputs!$C$16,5,0)))))</f>
        <v>0</v>
      </c>
      <c r="AD15" s="14">
        <f ca="1">IF(T15&lt;Inputs!$C$12,1,IF(T15&lt;Inputs!$C$13,2,IF(T15&lt;Inputs!$C$14,3,IF(T15&lt;Inputs!$C$15,4,IF(T15&lt;Inputs!$C$16,5,0)))))</f>
        <v>0</v>
      </c>
      <c r="AE15" s="14">
        <f ca="1">IF(U15&lt;Inputs!$C$12,1,IF(U15&lt;Inputs!$C$13,2,IF(U15&lt;Inputs!$C$14,3,IF(U15&lt;Inputs!$C$15,4,IF(U15&lt;Inputs!$C$16,5,0)))))</f>
        <v>0</v>
      </c>
      <c r="AF15" s="14">
        <f ca="1">IF(V15&lt;Inputs!$C$12,1,IF(V15&lt;Inputs!$C$13,2,IF(V15&lt;Inputs!$C$14,3,IF(V15&lt;Inputs!$C$15,4,IF(V15&lt;Inputs!$C$16,5,0)))))</f>
        <v>0</v>
      </c>
      <c r="AG15" s="14">
        <f ca="1">IF(W15&lt;Inputs!$C$12,1,IF(W15&lt;Inputs!$C$13,2,IF(W15&lt;Inputs!$C$14,3,IF(W15&lt;Inputs!$C$15,4,IF(W15&lt;Inputs!$C$16,5,0)))))</f>
        <v>0</v>
      </c>
      <c r="AH15" s="14">
        <f t="shared" ca="1" si="5"/>
        <v>0</v>
      </c>
      <c r="AI15" s="14">
        <f t="shared" ca="1" si="1"/>
        <v>0</v>
      </c>
      <c r="AJ15" s="14">
        <f t="shared" ca="1" si="6"/>
        <v>0</v>
      </c>
      <c r="AK15" s="14">
        <f t="shared" ca="1" si="2"/>
        <v>0</v>
      </c>
      <c r="AL15" s="14">
        <f t="shared" ca="1" si="3"/>
        <v>0</v>
      </c>
      <c r="AM15" s="14">
        <f t="shared" ca="1" si="7"/>
        <v>0</v>
      </c>
      <c r="AN15" s="8">
        <f t="shared" ca="1" si="8"/>
        <v>0.61295974330051806</v>
      </c>
    </row>
    <row r="16" spans="2:40">
      <c r="B16" s="14">
        <v>12</v>
      </c>
      <c r="C16" s="18">
        <f t="shared" ca="1" si="4"/>
        <v>-1.5488089984434845</v>
      </c>
      <c r="D16" s="8">
        <f t="shared" ca="1" si="0"/>
        <v>2.8627336686074014</v>
      </c>
      <c r="E16" s="8">
        <f t="shared" ca="1" si="0"/>
        <v>-0.55355259391192568</v>
      </c>
      <c r="F16" s="8">
        <f t="shared" ca="1" si="0"/>
        <v>-0.59328961728018248</v>
      </c>
      <c r="G16" s="8">
        <f t="shared" ca="1" si="0"/>
        <v>0.36507699843926655</v>
      </c>
      <c r="H16" s="8">
        <f t="shared" ca="1" si="0"/>
        <v>0.16193144148974417</v>
      </c>
      <c r="I16" s="8">
        <f t="shared" ca="1" si="0"/>
        <v>0.65115320980739955</v>
      </c>
      <c r="J16" s="8">
        <f t="shared" ca="1" si="0"/>
        <v>-0.78702492853550765</v>
      </c>
      <c r="K16" s="8">
        <f t="shared" ca="1" si="0"/>
        <v>-0.1486909793637006</v>
      </c>
      <c r="L16" s="8">
        <f t="shared" ca="1" si="0"/>
        <v>0.33043048348147841</v>
      </c>
      <c r="M16" s="8">
        <f t="shared" ca="1" si="0"/>
        <v>-0.82371956639500898</v>
      </c>
      <c r="N16" s="17">
        <f ca="1">Inputs!$B$7*$C16+Inputs!$B$8*D16</f>
        <v>1.8678583928568027</v>
      </c>
      <c r="O16" s="17">
        <f ca="1">Inputs!$B$7*$C16+Inputs!$B$8*E16</f>
        <v>-1.1877609325799603</v>
      </c>
      <c r="P16" s="17">
        <f ca="1">Inputs!$B$7*$C16+Inputs!$B$8*F16</f>
        <v>-1.2233028067699281</v>
      </c>
      <c r="Q16" s="17">
        <f ca="1">Inputs!$B$7*$C16+Inputs!$B$8*G16</f>
        <v>-0.36611364672388563</v>
      </c>
      <c r="R16" s="17">
        <f ca="1">Inputs!$B$7*$C16+Inputs!$B$8*H16</f>
        <v>-0.54781255659036043</v>
      </c>
      <c r="S16" s="17">
        <f ca="1">Inputs!$B$7*$C16+Inputs!$B$8*I16</f>
        <v>-0.11023930457798825</v>
      </c>
      <c r="T16" s="17">
        <f ca="1">Inputs!$B$7*$C16+Inputs!$B$8*J16</f>
        <v>-1.396584937013523</v>
      </c>
      <c r="U16" s="17">
        <f ca="1">Inputs!$B$7*$C16+Inputs!$B$8*K16</f>
        <v>-0.82564169593590064</v>
      </c>
      <c r="V16" s="17">
        <f ca="1">Inputs!$B$7*$C16+Inputs!$B$8*L16</f>
        <v>-0.39710243177551668</v>
      </c>
      <c r="W16" s="17">
        <f ca="1">Inputs!$B$7*$C16+Inputs!$B$8*M16</f>
        <v>-1.4294056188789561</v>
      </c>
      <c r="X16" s="14">
        <f ca="1">IF(N16&lt;Inputs!$C$12,1,IF(N16&lt;Inputs!$C$13,2,IF(N16&lt;Inputs!$C$14,3,IF(N16&lt;Inputs!$C$15,4,IF(N16&lt;Inputs!$C$16,5,0)))))</f>
        <v>0</v>
      </c>
      <c r="Y16" s="14">
        <f ca="1">IF(O16&lt;Inputs!$C$12,1,IF(O16&lt;Inputs!$C$13,2,IF(O16&lt;Inputs!$C$14,3,IF(O16&lt;Inputs!$C$15,4,IF(O16&lt;Inputs!$C$16,5,0)))))</f>
        <v>5</v>
      </c>
      <c r="Z16" s="14">
        <f ca="1">IF(P16&lt;Inputs!$C$12,1,IF(P16&lt;Inputs!$C$13,2,IF(P16&lt;Inputs!$C$14,3,IF(P16&lt;Inputs!$C$15,4,IF(P16&lt;Inputs!$C$16,5,0)))))</f>
        <v>5</v>
      </c>
      <c r="AA16" s="14">
        <f ca="1">IF(Q16&lt;Inputs!$C$12,1,IF(Q16&lt;Inputs!$C$13,2,IF(Q16&lt;Inputs!$C$14,3,IF(Q16&lt;Inputs!$C$15,4,IF(Q16&lt;Inputs!$C$16,5,0)))))</f>
        <v>0</v>
      </c>
      <c r="AB16" s="14">
        <f ca="1">IF(R16&lt;Inputs!$C$12,1,IF(R16&lt;Inputs!$C$13,2,IF(R16&lt;Inputs!$C$14,3,IF(R16&lt;Inputs!$C$15,4,IF(R16&lt;Inputs!$C$16,5,0)))))</f>
        <v>0</v>
      </c>
      <c r="AC16" s="14">
        <f ca="1">IF(S16&lt;Inputs!$C$12,1,IF(S16&lt;Inputs!$C$13,2,IF(S16&lt;Inputs!$C$14,3,IF(S16&lt;Inputs!$C$15,4,IF(S16&lt;Inputs!$C$16,5,0)))))</f>
        <v>0</v>
      </c>
      <c r="AD16" s="14">
        <f ca="1">IF(T16&lt;Inputs!$C$12,1,IF(T16&lt;Inputs!$C$13,2,IF(T16&lt;Inputs!$C$14,3,IF(T16&lt;Inputs!$C$15,4,IF(T16&lt;Inputs!$C$16,5,0)))))</f>
        <v>4</v>
      </c>
      <c r="AE16" s="14">
        <f ca="1">IF(U16&lt;Inputs!$C$12,1,IF(U16&lt;Inputs!$C$13,2,IF(U16&lt;Inputs!$C$14,3,IF(U16&lt;Inputs!$C$15,4,IF(U16&lt;Inputs!$C$16,5,0)))))</f>
        <v>0</v>
      </c>
      <c r="AF16" s="14">
        <f ca="1">IF(V16&lt;Inputs!$C$12,1,IF(V16&lt;Inputs!$C$13,2,IF(V16&lt;Inputs!$C$14,3,IF(V16&lt;Inputs!$C$15,4,IF(V16&lt;Inputs!$C$16,5,0)))))</f>
        <v>0</v>
      </c>
      <c r="AG16" s="14">
        <f ca="1">IF(W16&lt;Inputs!$C$12,1,IF(W16&lt;Inputs!$C$13,2,IF(W16&lt;Inputs!$C$14,3,IF(W16&lt;Inputs!$C$15,4,IF(W16&lt;Inputs!$C$16,5,0)))))</f>
        <v>4</v>
      </c>
      <c r="AH16" s="14">
        <f t="shared" ca="1" si="5"/>
        <v>0</v>
      </c>
      <c r="AI16" s="14">
        <f t="shared" ca="1" si="1"/>
        <v>0</v>
      </c>
      <c r="AJ16" s="14">
        <f t="shared" ca="1" si="6"/>
        <v>0</v>
      </c>
      <c r="AK16" s="14">
        <f t="shared" ca="1" si="2"/>
        <v>2</v>
      </c>
      <c r="AL16" s="14">
        <f t="shared" ca="1" si="3"/>
        <v>4</v>
      </c>
      <c r="AM16" s="14">
        <f t="shared" ca="1" si="7"/>
        <v>4</v>
      </c>
      <c r="AN16" s="8">
        <f t="shared" ca="1" si="8"/>
        <v>-0.56161055379892166</v>
      </c>
    </row>
    <row r="17" spans="2:40">
      <c r="B17" s="14">
        <v>13</v>
      </c>
      <c r="C17" s="18">
        <f t="shared" ca="1" si="4"/>
        <v>-0.44183197718338296</v>
      </c>
      <c r="D17" s="8">
        <f t="shared" ca="1" si="0"/>
        <v>2.4206977234612476E-2</v>
      </c>
      <c r="E17" s="8">
        <f t="shared" ca="1" si="0"/>
        <v>-0.93091699925690508</v>
      </c>
      <c r="F17" s="8">
        <f t="shared" ca="1" si="0"/>
        <v>8.6467233278765779E-2</v>
      </c>
      <c r="G17" s="8">
        <f t="shared" ca="1" si="0"/>
        <v>1.4121400683255001</v>
      </c>
      <c r="H17" s="8">
        <f t="shared" ca="1" si="0"/>
        <v>1.3132994149647639</v>
      </c>
      <c r="I17" s="8">
        <f t="shared" ca="1" si="0"/>
        <v>0.65817235734727397</v>
      </c>
      <c r="J17" s="8">
        <f t="shared" ca="1" si="0"/>
        <v>-0.40645475556112437</v>
      </c>
      <c r="K17" s="8">
        <f t="shared" ca="1" si="0"/>
        <v>-0.53888675865790214</v>
      </c>
      <c r="L17" s="8">
        <f t="shared" ca="1" si="0"/>
        <v>0.88939083922894846</v>
      </c>
      <c r="M17" s="8">
        <f t="shared" ca="1" si="0"/>
        <v>1.933893962533016</v>
      </c>
      <c r="N17" s="17">
        <f ca="1">Inputs!$B$7*$C17+Inputs!$B$8*D17</f>
        <v>-0.17594188847248271</v>
      </c>
      <c r="O17" s="17">
        <f ca="1">Inputs!$B$7*$C17+Inputs!$B$8*E17</f>
        <v>-1.0302307438224605</v>
      </c>
      <c r="P17" s="17">
        <f ca="1">Inputs!$B$7*$C17+Inputs!$B$8*F17</f>
        <v>-0.12025462254797516</v>
      </c>
      <c r="Q17" s="17">
        <f ca="1">Inputs!$B$7*$C17+Inputs!$B$8*G17</f>
        <v>1.0654632074877703</v>
      </c>
      <c r="R17" s="17">
        <f ca="1">Inputs!$B$7*$C17+Inputs!$B$8*H17</f>
        <v>0.97705743954573054</v>
      </c>
      <c r="S17" s="17">
        <f ca="1">Inputs!$B$7*$C17+Inputs!$B$8*I17</f>
        <v>0.39109398565287901</v>
      </c>
      <c r="T17" s="17">
        <f ca="1">Inputs!$B$7*$C17+Inputs!$B$8*J17</f>
        <v>-0.56113745240812996</v>
      </c>
      <c r="U17" s="17">
        <f ca="1">Inputs!$B$7*$C17+Inputs!$B$8*K17</f>
        <v>-0.67958823693647308</v>
      </c>
      <c r="V17" s="17">
        <f ca="1">Inputs!$B$7*$C17+Inputs!$B$8*L17</f>
        <v>0.59790208290957014</v>
      </c>
      <c r="W17" s="17">
        <f ca="1">Inputs!$B$7*$C17+Inputs!$B$8*M17</f>
        <v>1.532134077477066</v>
      </c>
      <c r="X17" s="14">
        <f ca="1">IF(N17&lt;Inputs!$C$12,1,IF(N17&lt;Inputs!$C$13,2,IF(N17&lt;Inputs!$C$14,3,IF(N17&lt;Inputs!$C$15,4,IF(N17&lt;Inputs!$C$16,5,0)))))</f>
        <v>0</v>
      </c>
      <c r="Y17" s="14">
        <f ca="1">IF(O17&lt;Inputs!$C$12,1,IF(O17&lt;Inputs!$C$13,2,IF(O17&lt;Inputs!$C$14,3,IF(O17&lt;Inputs!$C$15,4,IF(O17&lt;Inputs!$C$16,5,0)))))</f>
        <v>0</v>
      </c>
      <c r="Z17" s="14">
        <f ca="1">IF(P17&lt;Inputs!$C$12,1,IF(P17&lt;Inputs!$C$13,2,IF(P17&lt;Inputs!$C$14,3,IF(P17&lt;Inputs!$C$15,4,IF(P17&lt;Inputs!$C$16,5,0)))))</f>
        <v>0</v>
      </c>
      <c r="AA17" s="14">
        <f ca="1">IF(Q17&lt;Inputs!$C$12,1,IF(Q17&lt;Inputs!$C$13,2,IF(Q17&lt;Inputs!$C$14,3,IF(Q17&lt;Inputs!$C$15,4,IF(Q17&lt;Inputs!$C$16,5,0)))))</f>
        <v>0</v>
      </c>
      <c r="AB17" s="14">
        <f ca="1">IF(R17&lt;Inputs!$C$12,1,IF(R17&lt;Inputs!$C$13,2,IF(R17&lt;Inputs!$C$14,3,IF(R17&lt;Inputs!$C$15,4,IF(R17&lt;Inputs!$C$16,5,0)))))</f>
        <v>0</v>
      </c>
      <c r="AC17" s="14">
        <f ca="1">IF(S17&lt;Inputs!$C$12,1,IF(S17&lt;Inputs!$C$13,2,IF(S17&lt;Inputs!$C$14,3,IF(S17&lt;Inputs!$C$15,4,IF(S17&lt;Inputs!$C$16,5,0)))))</f>
        <v>0</v>
      </c>
      <c r="AD17" s="14">
        <f ca="1">IF(T17&lt;Inputs!$C$12,1,IF(T17&lt;Inputs!$C$13,2,IF(T17&lt;Inputs!$C$14,3,IF(T17&lt;Inputs!$C$15,4,IF(T17&lt;Inputs!$C$16,5,0)))))</f>
        <v>0</v>
      </c>
      <c r="AE17" s="14">
        <f ca="1">IF(U17&lt;Inputs!$C$12,1,IF(U17&lt;Inputs!$C$13,2,IF(U17&lt;Inputs!$C$14,3,IF(U17&lt;Inputs!$C$15,4,IF(U17&lt;Inputs!$C$16,5,0)))))</f>
        <v>0</v>
      </c>
      <c r="AF17" s="14">
        <f ca="1">IF(V17&lt;Inputs!$C$12,1,IF(V17&lt;Inputs!$C$13,2,IF(V17&lt;Inputs!$C$14,3,IF(V17&lt;Inputs!$C$15,4,IF(V17&lt;Inputs!$C$16,5,0)))))</f>
        <v>0</v>
      </c>
      <c r="AG17" s="14">
        <f ca="1">IF(W17&lt;Inputs!$C$12,1,IF(W17&lt;Inputs!$C$13,2,IF(W17&lt;Inputs!$C$14,3,IF(W17&lt;Inputs!$C$15,4,IF(W17&lt;Inputs!$C$16,5,0)))))</f>
        <v>0</v>
      </c>
      <c r="AH17" s="14">
        <f t="shared" ca="1" si="5"/>
        <v>0</v>
      </c>
      <c r="AI17" s="14">
        <f t="shared" ca="1" si="1"/>
        <v>0</v>
      </c>
      <c r="AJ17" s="14">
        <f t="shared" ca="1" si="6"/>
        <v>0</v>
      </c>
      <c r="AK17" s="14">
        <f t="shared" ca="1" si="2"/>
        <v>0</v>
      </c>
      <c r="AL17" s="14">
        <f t="shared" ca="1" si="3"/>
        <v>0</v>
      </c>
      <c r="AM17" s="14">
        <f t="shared" ca="1" si="7"/>
        <v>0</v>
      </c>
      <c r="AN17" s="8">
        <f t="shared" ca="1" si="8"/>
        <v>0.19964978488854945</v>
      </c>
    </row>
    <row r="18" spans="2:40">
      <c r="B18" s="14">
        <v>14</v>
      </c>
      <c r="C18" s="18">
        <f t="shared" ca="1" si="4"/>
        <v>-2.2473858250338878</v>
      </c>
      <c r="D18" s="8">
        <f t="shared" ca="1" si="0"/>
        <v>0.37906054483324303</v>
      </c>
      <c r="E18" s="8">
        <f t="shared" ca="1" si="0"/>
        <v>0.41233815366970628</v>
      </c>
      <c r="F18" s="8">
        <f t="shared" ca="1" si="0"/>
        <v>-0.33930542454100587</v>
      </c>
      <c r="G18" s="8">
        <f t="shared" ca="1" si="0"/>
        <v>-0.47579091852332012</v>
      </c>
      <c r="H18" s="8">
        <f t="shared" ca="1" si="0"/>
        <v>1.1111395369174419</v>
      </c>
      <c r="I18" s="8">
        <f t="shared" ca="1" si="0"/>
        <v>-0.14567623352319095</v>
      </c>
      <c r="J18" s="8">
        <f t="shared" ca="1" si="0"/>
        <v>0.48350073988609271</v>
      </c>
      <c r="K18" s="8">
        <f t="shared" ca="1" si="0"/>
        <v>-0.30117781705862939</v>
      </c>
      <c r="L18" s="8">
        <f t="shared" ca="1" si="0"/>
        <v>0.31238132709812649</v>
      </c>
      <c r="M18" s="8">
        <f t="shared" ca="1" si="0"/>
        <v>0.12645590177530197</v>
      </c>
      <c r="N18" s="17">
        <f ca="1">Inputs!$B$7*$C18+Inputs!$B$8*D18</f>
        <v>-0.66601943695494925</v>
      </c>
      <c r="O18" s="17">
        <f ca="1">Inputs!$B$7*$C18+Inputs!$B$8*E18</f>
        <v>-0.63625503876015732</v>
      </c>
      <c r="P18" s="17">
        <f ca="1">Inputs!$B$7*$C18+Inputs!$B$8*F18</f>
        <v>-1.3085454930522902</v>
      </c>
      <c r="Q18" s="17">
        <f ca="1">Inputs!$B$7*$C18+Inputs!$B$8*G18</f>
        <v>-1.4306218300471274</v>
      </c>
      <c r="R18" s="17">
        <f ca="1">Inputs!$B$7*$C18+Inputs!$B$8*H18</f>
        <v>-1.1228080475029545E-2</v>
      </c>
      <c r="S18" s="17">
        <f ca="1">Inputs!$B$7*$C18+Inputs!$B$8*I18</f>
        <v>-1.13535827963464</v>
      </c>
      <c r="T18" s="17">
        <f ca="1">Inputs!$B$7*$C18+Inputs!$B$8*J18</f>
        <v>-0.57260528666634558</v>
      </c>
      <c r="U18" s="17">
        <f ca="1">Inputs!$B$7*$C18+Inputs!$B$8*K18</f>
        <v>-1.2744431241922809</v>
      </c>
      <c r="V18" s="17">
        <f ca="1">Inputs!$B$7*$C18+Inputs!$B$8*L18</f>
        <v>-0.72565914237184126</v>
      </c>
      <c r="W18" s="17">
        <f ca="1">Inputs!$B$7*$C18+Inputs!$B$8*M18</f>
        <v>-0.89195589827879984</v>
      </c>
      <c r="X18" s="14">
        <f ca="1">IF(N18&lt;Inputs!$C$12,1,IF(N18&lt;Inputs!$C$13,2,IF(N18&lt;Inputs!$C$14,3,IF(N18&lt;Inputs!$C$15,4,IF(N18&lt;Inputs!$C$16,5,0)))))</f>
        <v>0</v>
      </c>
      <c r="Y18" s="14">
        <f ca="1">IF(O18&lt;Inputs!$C$12,1,IF(O18&lt;Inputs!$C$13,2,IF(O18&lt;Inputs!$C$14,3,IF(O18&lt;Inputs!$C$15,4,IF(O18&lt;Inputs!$C$16,5,0)))))</f>
        <v>0</v>
      </c>
      <c r="Z18" s="14">
        <f ca="1">IF(P18&lt;Inputs!$C$12,1,IF(P18&lt;Inputs!$C$13,2,IF(P18&lt;Inputs!$C$14,3,IF(P18&lt;Inputs!$C$15,4,IF(P18&lt;Inputs!$C$16,5,0)))))</f>
        <v>4</v>
      </c>
      <c r="AA18" s="14">
        <f ca="1">IF(Q18&lt;Inputs!$C$12,1,IF(Q18&lt;Inputs!$C$13,2,IF(Q18&lt;Inputs!$C$14,3,IF(Q18&lt;Inputs!$C$15,4,IF(Q18&lt;Inputs!$C$16,5,0)))))</f>
        <v>4</v>
      </c>
      <c r="AB18" s="14">
        <f ca="1">IF(R18&lt;Inputs!$C$12,1,IF(R18&lt;Inputs!$C$13,2,IF(R18&lt;Inputs!$C$14,3,IF(R18&lt;Inputs!$C$15,4,IF(R18&lt;Inputs!$C$16,5,0)))))</f>
        <v>0</v>
      </c>
      <c r="AC18" s="14">
        <f ca="1">IF(S18&lt;Inputs!$C$12,1,IF(S18&lt;Inputs!$C$13,2,IF(S18&lt;Inputs!$C$14,3,IF(S18&lt;Inputs!$C$15,4,IF(S18&lt;Inputs!$C$16,5,0)))))</f>
        <v>5</v>
      </c>
      <c r="AD18" s="14">
        <f ca="1">IF(T18&lt;Inputs!$C$12,1,IF(T18&lt;Inputs!$C$13,2,IF(T18&lt;Inputs!$C$14,3,IF(T18&lt;Inputs!$C$15,4,IF(T18&lt;Inputs!$C$16,5,0)))))</f>
        <v>0</v>
      </c>
      <c r="AE18" s="14">
        <f ca="1">IF(U18&lt;Inputs!$C$12,1,IF(U18&lt;Inputs!$C$13,2,IF(U18&lt;Inputs!$C$14,3,IF(U18&lt;Inputs!$C$15,4,IF(U18&lt;Inputs!$C$16,5,0)))))</f>
        <v>5</v>
      </c>
      <c r="AF18" s="14">
        <f ca="1">IF(V18&lt;Inputs!$C$12,1,IF(V18&lt;Inputs!$C$13,2,IF(V18&lt;Inputs!$C$14,3,IF(V18&lt;Inputs!$C$15,4,IF(V18&lt;Inputs!$C$16,5,0)))))</f>
        <v>0</v>
      </c>
      <c r="AG18" s="14">
        <f ca="1">IF(W18&lt;Inputs!$C$12,1,IF(W18&lt;Inputs!$C$13,2,IF(W18&lt;Inputs!$C$14,3,IF(W18&lt;Inputs!$C$15,4,IF(W18&lt;Inputs!$C$16,5,0)))))</f>
        <v>0</v>
      </c>
      <c r="AH18" s="14">
        <f t="shared" ca="1" si="5"/>
        <v>0</v>
      </c>
      <c r="AI18" s="14">
        <f t="shared" ca="1" si="1"/>
        <v>0</v>
      </c>
      <c r="AJ18" s="14">
        <f t="shared" ca="1" si="6"/>
        <v>0</v>
      </c>
      <c r="AK18" s="14">
        <f t="shared" ca="1" si="2"/>
        <v>2</v>
      </c>
      <c r="AL18" s="14">
        <f t="shared" ca="1" si="3"/>
        <v>4</v>
      </c>
      <c r="AM18" s="14">
        <f t="shared" ca="1" si="7"/>
        <v>4</v>
      </c>
      <c r="AN18" s="8">
        <f t="shared" ca="1" si="8"/>
        <v>-0.86526916104334606</v>
      </c>
    </row>
    <row r="19" spans="2:40">
      <c r="B19" s="14">
        <v>15</v>
      </c>
      <c r="C19" s="18">
        <f t="shared" ca="1" si="4"/>
        <v>0.19585913682948433</v>
      </c>
      <c r="D19" s="8">
        <f t="shared" ca="1" si="0"/>
        <v>-0.2607492001621336</v>
      </c>
      <c r="E19" s="8">
        <f t="shared" ca="1" si="0"/>
        <v>0.69235129102197968</v>
      </c>
      <c r="F19" s="8">
        <f t="shared" ca="1" si="0"/>
        <v>-0.43173570242118242</v>
      </c>
      <c r="G19" s="8">
        <f t="shared" ca="1" si="0"/>
        <v>-0.18037013481793754</v>
      </c>
      <c r="H19" s="8">
        <f t="shared" ca="1" si="0"/>
        <v>2.851948722418038</v>
      </c>
      <c r="I19" s="8">
        <f t="shared" ca="1" si="0"/>
        <v>-0.99371729452113722</v>
      </c>
      <c r="J19" s="8">
        <f t="shared" ca="1" si="0"/>
        <v>4.846473747792357E-2</v>
      </c>
      <c r="K19" s="8">
        <f t="shared" ca="1" si="0"/>
        <v>-0.30608944825095902</v>
      </c>
      <c r="L19" s="8">
        <f t="shared" ca="1" si="0"/>
        <v>-0.63191030620716504</v>
      </c>
      <c r="M19" s="8">
        <f t="shared" ca="1" si="0"/>
        <v>0.67810729804294645</v>
      </c>
      <c r="N19" s="17">
        <f ca="1">Inputs!$B$7*$C19+Inputs!$B$8*D19</f>
        <v>-0.14563030586346004</v>
      </c>
      <c r="O19" s="17">
        <f ca="1">Inputs!$B$7*$C19+Inputs!$B$8*E19</f>
        <v>0.7068486892069864</v>
      </c>
      <c r="P19" s="17">
        <f ca="1">Inputs!$B$7*$C19+Inputs!$B$8*F19</f>
        <v>-0.29856528277792188</v>
      </c>
      <c r="Q19" s="17">
        <f ca="1">Inputs!$B$7*$C19+Inputs!$B$8*G19</f>
        <v>-7.373708423245208E-2</v>
      </c>
      <c r="R19" s="17">
        <f ca="1">Inputs!$B$7*$C19+Inputs!$B$8*H19</f>
        <v>2.6384513534611962</v>
      </c>
      <c r="S19" s="17">
        <f ca="1">Inputs!$B$7*$C19+Inputs!$B$8*I19</f>
        <v>-0.80121689959354492</v>
      </c>
      <c r="T19" s="17">
        <f ca="1">Inputs!$B$7*$C19+Inputs!$B$8*J19</f>
        <v>0.13093904779795945</v>
      </c>
      <c r="U19" s="17">
        <f ca="1">Inputs!$B$7*$C19+Inputs!$B$8*K19</f>
        <v>-0.18618385660078746</v>
      </c>
      <c r="V19" s="17">
        <f ca="1">Inputs!$B$7*$C19+Inputs!$B$8*L19</f>
        <v>-0.47760689135173939</v>
      </c>
      <c r="W19" s="17">
        <f ca="1">Inputs!$B$7*$C19+Inputs!$B$8*M19</f>
        <v>0.69410847457812719</v>
      </c>
      <c r="X19" s="14">
        <f ca="1">IF(N19&lt;Inputs!$C$12,1,IF(N19&lt;Inputs!$C$13,2,IF(N19&lt;Inputs!$C$14,3,IF(N19&lt;Inputs!$C$15,4,IF(N19&lt;Inputs!$C$16,5,0)))))</f>
        <v>0</v>
      </c>
      <c r="Y19" s="14">
        <f ca="1">IF(O19&lt;Inputs!$C$12,1,IF(O19&lt;Inputs!$C$13,2,IF(O19&lt;Inputs!$C$14,3,IF(O19&lt;Inputs!$C$15,4,IF(O19&lt;Inputs!$C$16,5,0)))))</f>
        <v>0</v>
      </c>
      <c r="Z19" s="14">
        <f ca="1">IF(P19&lt;Inputs!$C$12,1,IF(P19&lt;Inputs!$C$13,2,IF(P19&lt;Inputs!$C$14,3,IF(P19&lt;Inputs!$C$15,4,IF(P19&lt;Inputs!$C$16,5,0)))))</f>
        <v>0</v>
      </c>
      <c r="AA19" s="14">
        <f ca="1">IF(Q19&lt;Inputs!$C$12,1,IF(Q19&lt;Inputs!$C$13,2,IF(Q19&lt;Inputs!$C$14,3,IF(Q19&lt;Inputs!$C$15,4,IF(Q19&lt;Inputs!$C$16,5,0)))))</f>
        <v>0</v>
      </c>
      <c r="AB19" s="14">
        <f ca="1">IF(R19&lt;Inputs!$C$12,1,IF(R19&lt;Inputs!$C$13,2,IF(R19&lt;Inputs!$C$14,3,IF(R19&lt;Inputs!$C$15,4,IF(R19&lt;Inputs!$C$16,5,0)))))</f>
        <v>0</v>
      </c>
      <c r="AC19" s="14">
        <f ca="1">IF(S19&lt;Inputs!$C$12,1,IF(S19&lt;Inputs!$C$13,2,IF(S19&lt;Inputs!$C$14,3,IF(S19&lt;Inputs!$C$15,4,IF(S19&lt;Inputs!$C$16,5,0)))))</f>
        <v>0</v>
      </c>
      <c r="AD19" s="14">
        <f ca="1">IF(T19&lt;Inputs!$C$12,1,IF(T19&lt;Inputs!$C$13,2,IF(T19&lt;Inputs!$C$14,3,IF(T19&lt;Inputs!$C$15,4,IF(T19&lt;Inputs!$C$16,5,0)))))</f>
        <v>0</v>
      </c>
      <c r="AE19" s="14">
        <f ca="1">IF(U19&lt;Inputs!$C$12,1,IF(U19&lt;Inputs!$C$13,2,IF(U19&lt;Inputs!$C$14,3,IF(U19&lt;Inputs!$C$15,4,IF(U19&lt;Inputs!$C$16,5,0)))))</f>
        <v>0</v>
      </c>
      <c r="AF19" s="14">
        <f ca="1">IF(V19&lt;Inputs!$C$12,1,IF(V19&lt;Inputs!$C$13,2,IF(V19&lt;Inputs!$C$14,3,IF(V19&lt;Inputs!$C$15,4,IF(V19&lt;Inputs!$C$16,5,0)))))</f>
        <v>0</v>
      </c>
      <c r="AG19" s="14">
        <f ca="1">IF(W19&lt;Inputs!$C$12,1,IF(W19&lt;Inputs!$C$13,2,IF(W19&lt;Inputs!$C$14,3,IF(W19&lt;Inputs!$C$15,4,IF(W19&lt;Inputs!$C$16,5,0)))))</f>
        <v>0</v>
      </c>
      <c r="AH19" s="14">
        <f t="shared" ca="1" si="5"/>
        <v>0</v>
      </c>
      <c r="AI19" s="14">
        <f t="shared" ca="1" si="1"/>
        <v>0</v>
      </c>
      <c r="AJ19" s="14">
        <f t="shared" ca="1" si="6"/>
        <v>0</v>
      </c>
      <c r="AK19" s="14">
        <f t="shared" ca="1" si="2"/>
        <v>0</v>
      </c>
      <c r="AL19" s="14">
        <f t="shared" ca="1" si="3"/>
        <v>0</v>
      </c>
      <c r="AM19" s="14">
        <f t="shared" ca="1" si="7"/>
        <v>0</v>
      </c>
      <c r="AN19" s="8">
        <f t="shared" ca="1" si="8"/>
        <v>0.21874072446243636</v>
      </c>
    </row>
    <row r="20" spans="2:40">
      <c r="B20" s="14">
        <v>16</v>
      </c>
      <c r="C20" s="18">
        <f t="shared" ca="1" si="4"/>
        <v>-0.20450991805974617</v>
      </c>
      <c r="D20" s="8">
        <f t="shared" ca="1" si="0"/>
        <v>0.19282594111636067</v>
      </c>
      <c r="E20" s="8">
        <f t="shared" ca="1" si="0"/>
        <v>1.4079020599688665</v>
      </c>
      <c r="F20" s="8">
        <f t="shared" ca="1" si="0"/>
        <v>0.30975074999884328</v>
      </c>
      <c r="G20" s="8">
        <f t="shared" ca="1" si="0"/>
        <v>0.56280310945210144</v>
      </c>
      <c r="H20" s="8">
        <f t="shared" ca="1" si="0"/>
        <v>-1.9574061630627066</v>
      </c>
      <c r="I20" s="8">
        <f t="shared" ca="1" si="0"/>
        <v>2.4995880766765817</v>
      </c>
      <c r="J20" s="8">
        <f t="shared" ca="1" si="0"/>
        <v>1.6409079168943979</v>
      </c>
      <c r="K20" s="8">
        <f t="shared" ca="1" si="0"/>
        <v>0.58520775464551911</v>
      </c>
      <c r="L20" s="8">
        <f t="shared" ca="1" si="0"/>
        <v>-0.44771416567101613</v>
      </c>
      <c r="M20" s="8">
        <f t="shared" ca="1" si="0"/>
        <v>1.3894686797235118</v>
      </c>
      <c r="N20" s="17">
        <f ca="1">Inputs!$B$7*$C20+Inputs!$B$8*D20</f>
        <v>8.1009149093720784E-2</v>
      </c>
      <c r="O20" s="17">
        <f ca="1">Inputs!$B$7*$C20+Inputs!$B$8*E20</f>
        <v>1.1678062689300475</v>
      </c>
      <c r="P20" s="17">
        <f ca="1">Inputs!$B$7*$C20+Inputs!$B$8*F20</f>
        <v>0.1855898774606817</v>
      </c>
      <c r="Q20" s="17">
        <f ca="1">Inputs!$B$7*$C20+Inputs!$B$8*G20</f>
        <v>0.41192678850236042</v>
      </c>
      <c r="R20" s="17">
        <f ca="1">Inputs!$B$7*$C20+Inputs!$B$8*H20</f>
        <v>-1.8422169118450009</v>
      </c>
      <c r="S20" s="17">
        <f ca="1">Inputs!$B$7*$C20+Inputs!$B$8*I20</f>
        <v>2.1442399263078165</v>
      </c>
      <c r="T20" s="17">
        <f ca="1">Inputs!$B$7*$C20+Inputs!$B$8*J20</f>
        <v>1.3762130430264787</v>
      </c>
      <c r="U20" s="17">
        <f ca="1">Inputs!$B$7*$C20+Inputs!$B$8*K20</f>
        <v>0.43196611236805871</v>
      </c>
      <c r="V20" s="17">
        <f ca="1">Inputs!$B$7*$C20+Inputs!$B$8*L20</f>
        <v>-0.49190733934289876</v>
      </c>
      <c r="W20" s="17">
        <f ca="1">Inputs!$B$7*$C20+Inputs!$B$8*M20</f>
        <v>1.1513189524165615</v>
      </c>
      <c r="X20" s="14">
        <f ca="1">IF(N20&lt;Inputs!$C$12,1,IF(N20&lt;Inputs!$C$13,2,IF(N20&lt;Inputs!$C$14,3,IF(N20&lt;Inputs!$C$15,4,IF(N20&lt;Inputs!$C$16,5,0)))))</f>
        <v>0</v>
      </c>
      <c r="Y20" s="14">
        <f ca="1">IF(O20&lt;Inputs!$C$12,1,IF(O20&lt;Inputs!$C$13,2,IF(O20&lt;Inputs!$C$14,3,IF(O20&lt;Inputs!$C$15,4,IF(O20&lt;Inputs!$C$16,5,0)))))</f>
        <v>0</v>
      </c>
      <c r="Z20" s="14">
        <f ca="1">IF(P20&lt;Inputs!$C$12,1,IF(P20&lt;Inputs!$C$13,2,IF(P20&lt;Inputs!$C$14,3,IF(P20&lt;Inputs!$C$15,4,IF(P20&lt;Inputs!$C$16,5,0)))))</f>
        <v>0</v>
      </c>
      <c r="AA20" s="14">
        <f ca="1">IF(Q20&lt;Inputs!$C$12,1,IF(Q20&lt;Inputs!$C$13,2,IF(Q20&lt;Inputs!$C$14,3,IF(Q20&lt;Inputs!$C$15,4,IF(Q20&lt;Inputs!$C$16,5,0)))))</f>
        <v>0</v>
      </c>
      <c r="AB20" s="14">
        <f ca="1">IF(R20&lt;Inputs!$C$12,1,IF(R20&lt;Inputs!$C$13,2,IF(R20&lt;Inputs!$C$14,3,IF(R20&lt;Inputs!$C$15,4,IF(R20&lt;Inputs!$C$16,5,0)))))</f>
        <v>3</v>
      </c>
      <c r="AC20" s="14">
        <f ca="1">IF(S20&lt;Inputs!$C$12,1,IF(S20&lt;Inputs!$C$13,2,IF(S20&lt;Inputs!$C$14,3,IF(S20&lt;Inputs!$C$15,4,IF(S20&lt;Inputs!$C$16,5,0)))))</f>
        <v>0</v>
      </c>
      <c r="AD20" s="14">
        <f ca="1">IF(T20&lt;Inputs!$C$12,1,IF(T20&lt;Inputs!$C$13,2,IF(T20&lt;Inputs!$C$14,3,IF(T20&lt;Inputs!$C$15,4,IF(T20&lt;Inputs!$C$16,5,0)))))</f>
        <v>0</v>
      </c>
      <c r="AE20" s="14">
        <f ca="1">IF(U20&lt;Inputs!$C$12,1,IF(U20&lt;Inputs!$C$13,2,IF(U20&lt;Inputs!$C$14,3,IF(U20&lt;Inputs!$C$15,4,IF(U20&lt;Inputs!$C$16,5,0)))))</f>
        <v>0</v>
      </c>
      <c r="AF20" s="14">
        <f ca="1">IF(V20&lt;Inputs!$C$12,1,IF(V20&lt;Inputs!$C$13,2,IF(V20&lt;Inputs!$C$14,3,IF(V20&lt;Inputs!$C$15,4,IF(V20&lt;Inputs!$C$16,5,0)))))</f>
        <v>0</v>
      </c>
      <c r="AG20" s="14">
        <f ca="1">IF(W20&lt;Inputs!$C$12,1,IF(W20&lt;Inputs!$C$13,2,IF(W20&lt;Inputs!$C$14,3,IF(W20&lt;Inputs!$C$15,4,IF(W20&lt;Inputs!$C$16,5,0)))))</f>
        <v>0</v>
      </c>
      <c r="AH20" s="14">
        <f t="shared" ca="1" si="5"/>
        <v>0</v>
      </c>
      <c r="AI20" s="14">
        <f t="shared" ca="1" si="1"/>
        <v>0</v>
      </c>
      <c r="AJ20" s="14">
        <f t="shared" ca="1" si="6"/>
        <v>1</v>
      </c>
      <c r="AK20" s="14">
        <f t="shared" ca="1" si="2"/>
        <v>1</v>
      </c>
      <c r="AL20" s="14">
        <f t="shared" ca="1" si="3"/>
        <v>1</v>
      </c>
      <c r="AM20" s="14">
        <f t="shared" ca="1" si="7"/>
        <v>1</v>
      </c>
      <c r="AN20" s="8">
        <f t="shared" ca="1" si="8"/>
        <v>0.46159458669178255</v>
      </c>
    </row>
    <row r="21" spans="2:40">
      <c r="B21" s="14">
        <v>17</v>
      </c>
      <c r="C21" s="18">
        <f t="shared" ca="1" si="4"/>
        <v>0.93672011969271496</v>
      </c>
      <c r="D21" s="8">
        <f t="shared" ca="1" si="4"/>
        <v>0.31025009672215298</v>
      </c>
      <c r="E21" s="8">
        <f t="shared" ca="1" si="4"/>
        <v>-0.23472954925802889</v>
      </c>
      <c r="F21" s="8">
        <f t="shared" ca="1" si="4"/>
        <v>-3.933388851358946E-2</v>
      </c>
      <c r="G21" s="8">
        <f t="shared" ca="1" si="4"/>
        <v>-1.6036157362519943</v>
      </c>
      <c r="H21" s="8">
        <f t="shared" ca="1" si="4"/>
        <v>1.3283455515971152</v>
      </c>
      <c r="I21" s="8">
        <f t="shared" ca="1" si="4"/>
        <v>-0.12938068764079194</v>
      </c>
      <c r="J21" s="8">
        <f t="shared" ca="1" si="4"/>
        <v>1.0107750619809672</v>
      </c>
      <c r="K21" s="8">
        <f t="shared" ca="1" si="4"/>
        <v>0.16619837638301185</v>
      </c>
      <c r="L21" s="8">
        <f t="shared" ca="1" si="4"/>
        <v>1.2207564497211623</v>
      </c>
      <c r="M21" s="8">
        <f t="shared" ca="1" si="4"/>
        <v>-0.77877802356739445</v>
      </c>
      <c r="N21" s="17">
        <f ca="1">Inputs!$B$7*$C21+Inputs!$B$8*D21</f>
        <v>0.69641009522357744</v>
      </c>
      <c r="O21" s="17">
        <f ca="1">Inputs!$B$7*$C21+Inputs!$B$8*E21</f>
        <v>0.20896548131739487</v>
      </c>
      <c r="P21" s="17">
        <f ca="1">Inputs!$B$7*$C21+Inputs!$B$8*F21</f>
        <v>0.38373267329061633</v>
      </c>
      <c r="Q21" s="17">
        <f ca="1">Inputs!$B$7*$C21+Inputs!$B$8*G21</f>
        <v>-1.0154035457142032</v>
      </c>
      <c r="R21" s="17">
        <f ca="1">Inputs!$B$7*$C21+Inputs!$B$8*H21</f>
        <v>1.6070223530971717</v>
      </c>
      <c r="S21" s="17">
        <f ca="1">Inputs!$B$7*$C21+Inputs!$B$8*I21</f>
        <v>0.30319236768873897</v>
      </c>
      <c r="T21" s="17">
        <f ca="1">Inputs!$B$7*$C21+Inputs!$B$8*J21</f>
        <v>1.3229786721253323</v>
      </c>
      <c r="U21" s="17">
        <f ca="1">Inputs!$B$7*$C21+Inputs!$B$8*K21</f>
        <v>0.56756631964193405</v>
      </c>
      <c r="V21" s="17">
        <f ca="1">Inputs!$B$7*$C21+Inputs!$B$8*L21</f>
        <v>1.5107917349240592</v>
      </c>
      <c r="W21" s="17">
        <f ca="1">Inputs!$B$7*$C21+Inputs!$B$8*M21</f>
        <v>-0.27764626732692088</v>
      </c>
      <c r="X21" s="14">
        <f ca="1">IF(N21&lt;Inputs!$C$12,1,IF(N21&lt;Inputs!$C$13,2,IF(N21&lt;Inputs!$C$14,3,IF(N21&lt;Inputs!$C$15,4,IF(N21&lt;Inputs!$C$16,5,0)))))</f>
        <v>0</v>
      </c>
      <c r="Y21" s="14">
        <f ca="1">IF(O21&lt;Inputs!$C$12,1,IF(O21&lt;Inputs!$C$13,2,IF(O21&lt;Inputs!$C$14,3,IF(O21&lt;Inputs!$C$15,4,IF(O21&lt;Inputs!$C$16,5,0)))))</f>
        <v>0</v>
      </c>
      <c r="Z21" s="14">
        <f ca="1">IF(P21&lt;Inputs!$C$12,1,IF(P21&lt;Inputs!$C$13,2,IF(P21&lt;Inputs!$C$14,3,IF(P21&lt;Inputs!$C$15,4,IF(P21&lt;Inputs!$C$16,5,0)))))</f>
        <v>0</v>
      </c>
      <c r="AA21" s="14">
        <f ca="1">IF(Q21&lt;Inputs!$C$12,1,IF(Q21&lt;Inputs!$C$13,2,IF(Q21&lt;Inputs!$C$14,3,IF(Q21&lt;Inputs!$C$15,4,IF(Q21&lt;Inputs!$C$16,5,0)))))</f>
        <v>0</v>
      </c>
      <c r="AB21" s="14">
        <f ca="1">IF(R21&lt;Inputs!$C$12,1,IF(R21&lt;Inputs!$C$13,2,IF(R21&lt;Inputs!$C$14,3,IF(R21&lt;Inputs!$C$15,4,IF(R21&lt;Inputs!$C$16,5,0)))))</f>
        <v>0</v>
      </c>
      <c r="AC21" s="14">
        <f ca="1">IF(S21&lt;Inputs!$C$12,1,IF(S21&lt;Inputs!$C$13,2,IF(S21&lt;Inputs!$C$14,3,IF(S21&lt;Inputs!$C$15,4,IF(S21&lt;Inputs!$C$16,5,0)))))</f>
        <v>0</v>
      </c>
      <c r="AD21" s="14">
        <f ca="1">IF(T21&lt;Inputs!$C$12,1,IF(T21&lt;Inputs!$C$13,2,IF(T21&lt;Inputs!$C$14,3,IF(T21&lt;Inputs!$C$15,4,IF(T21&lt;Inputs!$C$16,5,0)))))</f>
        <v>0</v>
      </c>
      <c r="AE21" s="14">
        <f ca="1">IF(U21&lt;Inputs!$C$12,1,IF(U21&lt;Inputs!$C$13,2,IF(U21&lt;Inputs!$C$14,3,IF(U21&lt;Inputs!$C$15,4,IF(U21&lt;Inputs!$C$16,5,0)))))</f>
        <v>0</v>
      </c>
      <c r="AF21" s="14">
        <f ca="1">IF(V21&lt;Inputs!$C$12,1,IF(V21&lt;Inputs!$C$13,2,IF(V21&lt;Inputs!$C$14,3,IF(V21&lt;Inputs!$C$15,4,IF(V21&lt;Inputs!$C$16,5,0)))))</f>
        <v>0</v>
      </c>
      <c r="AG21" s="14">
        <f ca="1">IF(W21&lt;Inputs!$C$12,1,IF(W21&lt;Inputs!$C$13,2,IF(W21&lt;Inputs!$C$14,3,IF(W21&lt;Inputs!$C$15,4,IF(W21&lt;Inputs!$C$16,5,0)))))</f>
        <v>0</v>
      </c>
      <c r="AH21" s="14">
        <f t="shared" ca="1" si="5"/>
        <v>0</v>
      </c>
      <c r="AI21" s="14">
        <f t="shared" ca="1" si="1"/>
        <v>0</v>
      </c>
      <c r="AJ21" s="14">
        <f t="shared" ca="1" si="6"/>
        <v>0</v>
      </c>
      <c r="AK21" s="14">
        <f t="shared" ca="1" si="2"/>
        <v>0</v>
      </c>
      <c r="AL21" s="14">
        <f t="shared" ca="1" si="3"/>
        <v>0</v>
      </c>
      <c r="AM21" s="14">
        <f t="shared" ca="1" si="7"/>
        <v>0</v>
      </c>
      <c r="AN21" s="8">
        <f t="shared" ca="1" si="8"/>
        <v>0.53076098842677</v>
      </c>
    </row>
    <row r="22" spans="2:40">
      <c r="B22" s="14">
        <v>18</v>
      </c>
      <c r="C22" s="18">
        <f t="shared" ca="1" si="4"/>
        <v>6.2916107334137661E-2</v>
      </c>
      <c r="D22" s="8">
        <f t="shared" ca="1" si="4"/>
        <v>-1.1314652469427757</v>
      </c>
      <c r="E22" s="8">
        <f t="shared" ca="1" si="4"/>
        <v>-0.38425853985572495</v>
      </c>
      <c r="F22" s="8">
        <f t="shared" ca="1" si="4"/>
        <v>0.91783413589970331</v>
      </c>
      <c r="G22" s="8">
        <f t="shared" ca="1" si="4"/>
        <v>-1.3975807402831848</v>
      </c>
      <c r="H22" s="8">
        <f t="shared" ca="1" si="4"/>
        <v>-0.19896803733641277</v>
      </c>
      <c r="I22" s="8">
        <f t="shared" ca="1" si="4"/>
        <v>2.0652984305113051</v>
      </c>
      <c r="J22" s="8">
        <f t="shared" ca="1" si="4"/>
        <v>-0.84987269194784387</v>
      </c>
      <c r="K22" s="8">
        <f t="shared" ca="1" si="4"/>
        <v>-0.49298225239808074</v>
      </c>
      <c r="L22" s="8">
        <f t="shared" ca="1" si="4"/>
        <v>1.4165152992454833</v>
      </c>
      <c r="M22" s="8">
        <f t="shared" ca="1" si="4"/>
        <v>0.27902963723680912</v>
      </c>
      <c r="N22" s="17">
        <f ca="1">Inputs!$B$7*$C22+Inputs!$B$8*D22</f>
        <v>-0.98387634396129198</v>
      </c>
      <c r="O22" s="17">
        <f ca="1">Inputs!$B$7*$C22+Inputs!$B$8*E22</f>
        <v>-0.31555434784512426</v>
      </c>
      <c r="P22" s="17">
        <f ca="1">Inputs!$B$7*$C22+Inputs!$B$8*F22</f>
        <v>0.84907274655236764</v>
      </c>
      <c r="Q22" s="17">
        <f ca="1">Inputs!$B$7*$C22+Inputs!$B$8*G22</f>
        <v>-1.2218972771513108</v>
      </c>
      <c r="R22" s="17">
        <f ca="1">Inputs!$B$7*$C22+Inputs!$B$8*H22</f>
        <v>-0.14982548415781308</v>
      </c>
      <c r="S22" s="17">
        <f ca="1">Inputs!$B$7*$C22+Inputs!$B$8*I22</f>
        <v>1.8753960123545226</v>
      </c>
      <c r="T22" s="17">
        <f ca="1">Inputs!$B$7*$C22+Inputs!$B$8*J22</f>
        <v>-0.7320123059906859</v>
      </c>
      <c r="U22" s="17">
        <f ca="1">Inputs!$B$7*$C22+Inputs!$B$8*K22</f>
        <v>-0.41279979264946592</v>
      </c>
      <c r="V22" s="17">
        <f ca="1">Inputs!$B$7*$C22+Inputs!$B$8*L22</f>
        <v>1.2951067386883039</v>
      </c>
      <c r="W22" s="17">
        <f ca="1">Inputs!$B$7*$C22+Inputs!$B$8*M22</f>
        <v>0.27770863321520567</v>
      </c>
      <c r="X22" s="14">
        <f ca="1">IF(N22&lt;Inputs!$C$12,1,IF(N22&lt;Inputs!$C$13,2,IF(N22&lt;Inputs!$C$14,3,IF(N22&lt;Inputs!$C$15,4,IF(N22&lt;Inputs!$C$16,5,0)))))</f>
        <v>0</v>
      </c>
      <c r="Y22" s="14">
        <f ca="1">IF(O22&lt;Inputs!$C$12,1,IF(O22&lt;Inputs!$C$13,2,IF(O22&lt;Inputs!$C$14,3,IF(O22&lt;Inputs!$C$15,4,IF(O22&lt;Inputs!$C$16,5,0)))))</f>
        <v>0</v>
      </c>
      <c r="Z22" s="14">
        <f ca="1">IF(P22&lt;Inputs!$C$12,1,IF(P22&lt;Inputs!$C$13,2,IF(P22&lt;Inputs!$C$14,3,IF(P22&lt;Inputs!$C$15,4,IF(P22&lt;Inputs!$C$16,5,0)))))</f>
        <v>0</v>
      </c>
      <c r="AA22" s="14">
        <f ca="1">IF(Q22&lt;Inputs!$C$12,1,IF(Q22&lt;Inputs!$C$13,2,IF(Q22&lt;Inputs!$C$14,3,IF(Q22&lt;Inputs!$C$15,4,IF(Q22&lt;Inputs!$C$16,5,0)))))</f>
        <v>5</v>
      </c>
      <c r="AB22" s="14">
        <f ca="1">IF(R22&lt;Inputs!$C$12,1,IF(R22&lt;Inputs!$C$13,2,IF(R22&lt;Inputs!$C$14,3,IF(R22&lt;Inputs!$C$15,4,IF(R22&lt;Inputs!$C$16,5,0)))))</f>
        <v>0</v>
      </c>
      <c r="AC22" s="14">
        <f ca="1">IF(S22&lt;Inputs!$C$12,1,IF(S22&lt;Inputs!$C$13,2,IF(S22&lt;Inputs!$C$14,3,IF(S22&lt;Inputs!$C$15,4,IF(S22&lt;Inputs!$C$16,5,0)))))</f>
        <v>0</v>
      </c>
      <c r="AD22" s="14">
        <f ca="1">IF(T22&lt;Inputs!$C$12,1,IF(T22&lt;Inputs!$C$13,2,IF(T22&lt;Inputs!$C$14,3,IF(T22&lt;Inputs!$C$15,4,IF(T22&lt;Inputs!$C$16,5,0)))))</f>
        <v>0</v>
      </c>
      <c r="AE22" s="14">
        <f ca="1">IF(U22&lt;Inputs!$C$12,1,IF(U22&lt;Inputs!$C$13,2,IF(U22&lt;Inputs!$C$14,3,IF(U22&lt;Inputs!$C$15,4,IF(U22&lt;Inputs!$C$16,5,0)))))</f>
        <v>0</v>
      </c>
      <c r="AF22" s="14">
        <f ca="1">IF(V22&lt;Inputs!$C$12,1,IF(V22&lt;Inputs!$C$13,2,IF(V22&lt;Inputs!$C$14,3,IF(V22&lt;Inputs!$C$15,4,IF(V22&lt;Inputs!$C$16,5,0)))))</f>
        <v>0</v>
      </c>
      <c r="AG22" s="14">
        <f ca="1">IF(W22&lt;Inputs!$C$12,1,IF(W22&lt;Inputs!$C$13,2,IF(W22&lt;Inputs!$C$14,3,IF(W22&lt;Inputs!$C$15,4,IF(W22&lt;Inputs!$C$16,5,0)))))</f>
        <v>0</v>
      </c>
      <c r="AH22" s="14">
        <f t="shared" ca="1" si="5"/>
        <v>0</v>
      </c>
      <c r="AI22" s="14">
        <f t="shared" ca="1" si="1"/>
        <v>0</v>
      </c>
      <c r="AJ22" s="14">
        <f t="shared" ca="1" si="6"/>
        <v>0</v>
      </c>
      <c r="AK22" s="14">
        <f t="shared" ca="1" si="2"/>
        <v>0</v>
      </c>
      <c r="AL22" s="14">
        <f t="shared" ca="1" si="3"/>
        <v>1</v>
      </c>
      <c r="AM22" s="14">
        <f t="shared" ca="1" si="7"/>
        <v>1</v>
      </c>
      <c r="AN22" s="8">
        <f t="shared" ca="1" si="8"/>
        <v>4.813185790547081E-2</v>
      </c>
    </row>
    <row r="23" spans="2:40">
      <c r="B23" s="14">
        <v>19</v>
      </c>
      <c r="C23" s="18">
        <f t="shared" ca="1" si="4"/>
        <v>-0.15660199481294124</v>
      </c>
      <c r="D23" s="8">
        <f t="shared" ca="1" si="4"/>
        <v>-0.76224730864051526</v>
      </c>
      <c r="E23" s="8">
        <f t="shared" ca="1" si="4"/>
        <v>-0.42143414584516725</v>
      </c>
      <c r="F23" s="8">
        <f t="shared" ca="1" si="4"/>
        <v>-0.22199942935481101</v>
      </c>
      <c r="G23" s="8">
        <f t="shared" ca="1" si="4"/>
        <v>-0.83581227066894315</v>
      </c>
      <c r="H23" s="8">
        <f t="shared" ca="1" si="4"/>
        <v>-1.3808374370422791</v>
      </c>
      <c r="I23" s="8">
        <f t="shared" ca="1" si="4"/>
        <v>0.56503298877203167</v>
      </c>
      <c r="J23" s="8">
        <f t="shared" ca="1" si="4"/>
        <v>-2.6061656792268564</v>
      </c>
      <c r="K23" s="8">
        <f t="shared" ca="1" si="4"/>
        <v>0.40362532576543186</v>
      </c>
      <c r="L23" s="8">
        <f t="shared" ca="1" si="4"/>
        <v>-0.53496306087588152</v>
      </c>
      <c r="M23" s="8">
        <f t="shared" ca="1" si="4"/>
        <v>-1.32499121674028</v>
      </c>
      <c r="N23" s="17">
        <f ca="1">Inputs!$B$7*$C23+Inputs!$B$8*D23</f>
        <v>-0.75180926027734318</v>
      </c>
      <c r="O23" s="17">
        <f ca="1">Inputs!$B$7*$C23+Inputs!$B$8*E23</f>
        <v>-0.44697670042250298</v>
      </c>
      <c r="P23" s="17">
        <f ca="1">Inputs!$B$7*$C23+Inputs!$B$8*F23</f>
        <v>-0.26859686716416908</v>
      </c>
      <c r="Q23" s="17">
        <f ca="1">Inputs!$B$7*$C23+Inputs!$B$8*G23</f>
        <v>-0.81760776262044543</v>
      </c>
      <c r="R23" s="17">
        <f ca="1">Inputs!$B$7*$C23+Inputs!$B$8*H23</f>
        <v>-1.3050930912040102</v>
      </c>
      <c r="S23" s="17">
        <f ca="1">Inputs!$B$7*$C23+Inputs!$B$8*I23</f>
        <v>0.43534632780689408</v>
      </c>
      <c r="T23" s="17">
        <f ca="1">Inputs!$B$7*$C23+Inputs!$B$8*J23</f>
        <v>-2.4010599889140263</v>
      </c>
      <c r="U23" s="17">
        <f ca="1">Inputs!$B$7*$C23+Inputs!$B$8*K23</f>
        <v>0.29097892517803997</v>
      </c>
      <c r="V23" s="17">
        <f ca="1">Inputs!$B$7*$C23+Inputs!$B$8*L23</f>
        <v>-0.54852004899069295</v>
      </c>
      <c r="W23" s="17">
        <f ca="1">Inputs!$B$7*$C23+Inputs!$B$8*M23</f>
        <v>-1.2551427132513304</v>
      </c>
      <c r="X23" s="14">
        <f ca="1">IF(N23&lt;Inputs!$C$12,1,IF(N23&lt;Inputs!$C$13,2,IF(N23&lt;Inputs!$C$14,3,IF(N23&lt;Inputs!$C$15,4,IF(N23&lt;Inputs!$C$16,5,0)))))</f>
        <v>0</v>
      </c>
      <c r="Y23" s="14">
        <f ca="1">IF(O23&lt;Inputs!$C$12,1,IF(O23&lt;Inputs!$C$13,2,IF(O23&lt;Inputs!$C$14,3,IF(O23&lt;Inputs!$C$15,4,IF(O23&lt;Inputs!$C$16,5,0)))))</f>
        <v>0</v>
      </c>
      <c r="Z23" s="14">
        <f ca="1">IF(P23&lt;Inputs!$C$12,1,IF(P23&lt;Inputs!$C$13,2,IF(P23&lt;Inputs!$C$14,3,IF(P23&lt;Inputs!$C$15,4,IF(P23&lt;Inputs!$C$16,5,0)))))</f>
        <v>0</v>
      </c>
      <c r="AA23" s="14">
        <f ca="1">IF(Q23&lt;Inputs!$C$12,1,IF(Q23&lt;Inputs!$C$13,2,IF(Q23&lt;Inputs!$C$14,3,IF(Q23&lt;Inputs!$C$15,4,IF(Q23&lt;Inputs!$C$16,5,0)))))</f>
        <v>0</v>
      </c>
      <c r="AB23" s="14">
        <f ca="1">IF(R23&lt;Inputs!$C$12,1,IF(R23&lt;Inputs!$C$13,2,IF(R23&lt;Inputs!$C$14,3,IF(R23&lt;Inputs!$C$15,4,IF(R23&lt;Inputs!$C$16,5,0)))))</f>
        <v>4</v>
      </c>
      <c r="AC23" s="14">
        <f ca="1">IF(S23&lt;Inputs!$C$12,1,IF(S23&lt;Inputs!$C$13,2,IF(S23&lt;Inputs!$C$14,3,IF(S23&lt;Inputs!$C$15,4,IF(S23&lt;Inputs!$C$16,5,0)))))</f>
        <v>0</v>
      </c>
      <c r="AD23" s="14">
        <f ca="1">IF(T23&lt;Inputs!$C$12,1,IF(T23&lt;Inputs!$C$13,2,IF(T23&lt;Inputs!$C$14,3,IF(T23&lt;Inputs!$C$15,4,IF(T23&lt;Inputs!$C$16,5,0)))))</f>
        <v>1</v>
      </c>
      <c r="AE23" s="14">
        <f ca="1">IF(U23&lt;Inputs!$C$12,1,IF(U23&lt;Inputs!$C$13,2,IF(U23&lt;Inputs!$C$14,3,IF(U23&lt;Inputs!$C$15,4,IF(U23&lt;Inputs!$C$16,5,0)))))</f>
        <v>0</v>
      </c>
      <c r="AF23" s="14">
        <f ca="1">IF(V23&lt;Inputs!$C$12,1,IF(V23&lt;Inputs!$C$13,2,IF(V23&lt;Inputs!$C$14,3,IF(V23&lt;Inputs!$C$15,4,IF(V23&lt;Inputs!$C$16,5,0)))))</f>
        <v>0</v>
      </c>
      <c r="AG23" s="14">
        <f ca="1">IF(W23&lt;Inputs!$C$12,1,IF(W23&lt;Inputs!$C$13,2,IF(W23&lt;Inputs!$C$14,3,IF(W23&lt;Inputs!$C$15,4,IF(W23&lt;Inputs!$C$16,5,0)))))</f>
        <v>5</v>
      </c>
      <c r="AH23" s="14">
        <f t="shared" ca="1" si="5"/>
        <v>1</v>
      </c>
      <c r="AI23" s="14">
        <f t="shared" ca="1" si="1"/>
        <v>1</v>
      </c>
      <c r="AJ23" s="14">
        <f t="shared" ca="1" si="6"/>
        <v>1</v>
      </c>
      <c r="AK23" s="14">
        <f t="shared" ca="1" si="2"/>
        <v>2</v>
      </c>
      <c r="AL23" s="14">
        <f t="shared" ca="1" si="3"/>
        <v>3</v>
      </c>
      <c r="AM23" s="14">
        <f t="shared" ca="1" si="7"/>
        <v>3</v>
      </c>
      <c r="AN23" s="8">
        <f t="shared" ca="1" si="8"/>
        <v>-0.7068481179859587</v>
      </c>
    </row>
    <row r="24" spans="2:40">
      <c r="B24" s="14">
        <v>20</v>
      </c>
      <c r="C24" s="18">
        <f t="shared" ca="1" si="4"/>
        <v>-1.3711133350506057</v>
      </c>
      <c r="D24" s="8">
        <f t="shared" ca="1" si="4"/>
        <v>1.7498493643575852</v>
      </c>
      <c r="E24" s="8">
        <f t="shared" ca="1" si="4"/>
        <v>0.35419946749532655</v>
      </c>
      <c r="F24" s="8">
        <f t="shared" ca="1" si="4"/>
        <v>1.251639745702805</v>
      </c>
      <c r="G24" s="8">
        <f t="shared" ca="1" si="4"/>
        <v>0.13874980296891531</v>
      </c>
      <c r="H24" s="8">
        <f t="shared" ca="1" si="4"/>
        <v>-2.5299153508532419</v>
      </c>
      <c r="I24" s="8">
        <f t="shared" ca="1" si="4"/>
        <v>-1.3785063405308708</v>
      </c>
      <c r="J24" s="8">
        <f t="shared" ca="1" si="4"/>
        <v>1.1785060033809813</v>
      </c>
      <c r="K24" s="8">
        <f t="shared" ca="1" si="4"/>
        <v>0.91417828446491567</v>
      </c>
      <c r="L24" s="8">
        <f t="shared" ca="1" si="4"/>
        <v>0.74934781945198914</v>
      </c>
      <c r="M24" s="8">
        <f t="shared" ca="1" si="4"/>
        <v>1.2776590844695495</v>
      </c>
      <c r="N24" s="17">
        <f ca="1">Inputs!$B$7*$C24+Inputs!$B$8*D24</f>
        <v>0.95193232722942334</v>
      </c>
      <c r="O24" s="17">
        <f ca="1">Inputs!$B$7*$C24+Inputs!$B$8*E24</f>
        <v>-0.29637488964040892</v>
      </c>
      <c r="P24" s="17">
        <f ca="1">Inputs!$B$7*$C24+Inputs!$B$8*F24</f>
        <v>0.50632009748688911</v>
      </c>
      <c r="Q24" s="17">
        <f ca="1">Inputs!$B$7*$C24+Inputs!$B$8*G24</f>
        <v>-0.48907892788464113</v>
      </c>
      <c r="R24" s="17">
        <f ca="1">Inputs!$B$7*$C24+Inputs!$B$8*H24</f>
        <v>-2.8760056051371516</v>
      </c>
      <c r="S24" s="17">
        <f ca="1">Inputs!$B$7*$C24+Inputs!$B$8*I24</f>
        <v>-1.8461540783425201</v>
      </c>
      <c r="T24" s="17">
        <f ca="1">Inputs!$B$7*$C24+Inputs!$B$8*J24</f>
        <v>0.44090728977466864</v>
      </c>
      <c r="U24" s="17">
        <f ca="1">Inputs!$B$7*$C24+Inputs!$B$8*K24</f>
        <v>0.20448539064115667</v>
      </c>
      <c r="V24" s="17">
        <f ca="1">Inputs!$B$7*$C24+Inputs!$B$8*L24</f>
        <v>5.7056540828434921E-2</v>
      </c>
      <c r="W24" s="17">
        <f ca="1">Inputs!$B$7*$C24+Inputs!$B$8*M24</f>
        <v>0.52959250157170357</v>
      </c>
      <c r="X24" s="14">
        <f ca="1">IF(N24&lt;Inputs!$C$12,1,IF(N24&lt;Inputs!$C$13,2,IF(N24&lt;Inputs!$C$14,3,IF(N24&lt;Inputs!$C$15,4,IF(N24&lt;Inputs!$C$16,5,0)))))</f>
        <v>0</v>
      </c>
      <c r="Y24" s="14">
        <f ca="1">IF(O24&lt;Inputs!$C$12,1,IF(O24&lt;Inputs!$C$13,2,IF(O24&lt;Inputs!$C$14,3,IF(O24&lt;Inputs!$C$15,4,IF(O24&lt;Inputs!$C$16,5,0)))))</f>
        <v>0</v>
      </c>
      <c r="Z24" s="14">
        <f ca="1">IF(P24&lt;Inputs!$C$12,1,IF(P24&lt;Inputs!$C$13,2,IF(P24&lt;Inputs!$C$14,3,IF(P24&lt;Inputs!$C$15,4,IF(P24&lt;Inputs!$C$16,5,0)))))</f>
        <v>0</v>
      </c>
      <c r="AA24" s="14">
        <f ca="1">IF(Q24&lt;Inputs!$C$12,1,IF(Q24&lt;Inputs!$C$13,2,IF(Q24&lt;Inputs!$C$14,3,IF(Q24&lt;Inputs!$C$15,4,IF(Q24&lt;Inputs!$C$16,5,0)))))</f>
        <v>0</v>
      </c>
      <c r="AB24" s="14">
        <f ca="1">IF(R24&lt;Inputs!$C$12,1,IF(R24&lt;Inputs!$C$13,2,IF(R24&lt;Inputs!$C$14,3,IF(R24&lt;Inputs!$C$15,4,IF(R24&lt;Inputs!$C$16,5,0)))))</f>
        <v>1</v>
      </c>
      <c r="AC24" s="14">
        <f ca="1">IF(S24&lt;Inputs!$C$12,1,IF(S24&lt;Inputs!$C$13,2,IF(S24&lt;Inputs!$C$14,3,IF(S24&lt;Inputs!$C$15,4,IF(S24&lt;Inputs!$C$16,5,0)))))</f>
        <v>3</v>
      </c>
      <c r="AD24" s="14">
        <f ca="1">IF(T24&lt;Inputs!$C$12,1,IF(T24&lt;Inputs!$C$13,2,IF(T24&lt;Inputs!$C$14,3,IF(T24&lt;Inputs!$C$15,4,IF(T24&lt;Inputs!$C$16,5,0)))))</f>
        <v>0</v>
      </c>
      <c r="AE24" s="14">
        <f ca="1">IF(U24&lt;Inputs!$C$12,1,IF(U24&lt;Inputs!$C$13,2,IF(U24&lt;Inputs!$C$14,3,IF(U24&lt;Inputs!$C$15,4,IF(U24&lt;Inputs!$C$16,5,0)))))</f>
        <v>0</v>
      </c>
      <c r="AF24" s="14">
        <f ca="1">IF(V24&lt;Inputs!$C$12,1,IF(V24&lt;Inputs!$C$13,2,IF(V24&lt;Inputs!$C$14,3,IF(V24&lt;Inputs!$C$15,4,IF(V24&lt;Inputs!$C$16,5,0)))))</f>
        <v>0</v>
      </c>
      <c r="AG24" s="14">
        <f ca="1">IF(W24&lt;Inputs!$C$12,1,IF(W24&lt;Inputs!$C$13,2,IF(W24&lt;Inputs!$C$14,3,IF(W24&lt;Inputs!$C$15,4,IF(W24&lt;Inputs!$C$16,5,0)))))</f>
        <v>0</v>
      </c>
      <c r="AH24" s="14">
        <f t="shared" ca="1" si="5"/>
        <v>1</v>
      </c>
      <c r="AI24" s="14">
        <f t="shared" ca="1" si="1"/>
        <v>1</v>
      </c>
      <c r="AJ24" s="14">
        <f t="shared" ca="1" si="6"/>
        <v>2</v>
      </c>
      <c r="AK24" s="14">
        <f t="shared" ca="1" si="2"/>
        <v>2</v>
      </c>
      <c r="AL24" s="14">
        <f t="shared" ca="1" si="3"/>
        <v>2</v>
      </c>
      <c r="AM24" s="14">
        <f t="shared" ca="1" si="7"/>
        <v>2</v>
      </c>
      <c r="AN24" s="8">
        <f t="shared" ca="1" si="8"/>
        <v>-0.28173193534724461</v>
      </c>
    </row>
    <row r="25" spans="2:40">
      <c r="B25" s="14">
        <v>21</v>
      </c>
      <c r="C25" s="18">
        <f t="shared" ca="1" si="4"/>
        <v>0.48046376035275712</v>
      </c>
      <c r="D25" s="8">
        <f t="shared" ca="1" si="4"/>
        <v>-0.6119864409145116</v>
      </c>
      <c r="E25" s="8">
        <f t="shared" ca="1" si="4"/>
        <v>1.9359217655431202</v>
      </c>
      <c r="F25" s="8">
        <f t="shared" ca="1" si="4"/>
        <v>-1.0439151459267757</v>
      </c>
      <c r="G25" s="8">
        <f t="shared" ca="1" si="4"/>
        <v>0.1459904533316686</v>
      </c>
      <c r="H25" s="8">
        <f t="shared" ca="1" si="4"/>
        <v>-0.62046925422666943</v>
      </c>
      <c r="I25" s="8">
        <f t="shared" ca="1" si="4"/>
        <v>0.90564194067317161</v>
      </c>
      <c r="J25" s="8">
        <f t="shared" ca="1" si="4"/>
        <v>1.6473323922164338</v>
      </c>
      <c r="K25" s="8">
        <f t="shared" ca="1" si="4"/>
        <v>-0.29367732039118499</v>
      </c>
      <c r="L25" s="8">
        <f t="shared" ca="1" si="4"/>
        <v>-0.98318611359867503</v>
      </c>
      <c r="M25" s="8">
        <f t="shared" ca="1" si="4"/>
        <v>0.83091702528810996</v>
      </c>
      <c r="N25" s="17">
        <f ca="1">Inputs!$B$7*$C25+Inputs!$B$8*D25</f>
        <v>-0.33250738750241599</v>
      </c>
      <c r="O25" s="17">
        <f ca="1">Inputs!$B$7*$C25+Inputs!$B$8*E25</f>
        <v>1.9464109925251174</v>
      </c>
      <c r="P25" s="17">
        <f ca="1">Inputs!$B$7*$C25+Inputs!$B$8*F25</f>
        <v>-0.71883616583876653</v>
      </c>
      <c r="Q25" s="17">
        <f ca="1">Inputs!$B$7*$C25+Inputs!$B$8*G25</f>
        <v>0.34544775686103529</v>
      </c>
      <c r="R25" s="17">
        <f ca="1">Inputs!$B$7*$C25+Inputs!$B$8*H25</f>
        <v>-0.34009464638498593</v>
      </c>
      <c r="S25" s="17">
        <f ca="1">Inputs!$B$7*$C25+Inputs!$B$8*I25</f>
        <v>1.0249007028228039</v>
      </c>
      <c r="T25" s="17">
        <f ca="1">Inputs!$B$7*$C25+Inputs!$B$8*J25</f>
        <v>1.688288809988103</v>
      </c>
      <c r="U25" s="17">
        <f ca="1">Inputs!$B$7*$C25+Inputs!$B$8*K25</f>
        <v>-4.7803054963083236E-2</v>
      </c>
      <c r="V25" s="17">
        <f ca="1">Inputs!$B$7*$C25+Inputs!$B$8*L25</f>
        <v>-0.66451846804140047</v>
      </c>
      <c r="W25" s="17">
        <f ca="1">Inputs!$B$7*$C25+Inputs!$B$8*M25</f>
        <v>0.95806470665723698</v>
      </c>
      <c r="X25" s="14">
        <f ca="1">IF(N25&lt;Inputs!$C$12,1,IF(N25&lt;Inputs!$C$13,2,IF(N25&lt;Inputs!$C$14,3,IF(N25&lt;Inputs!$C$15,4,IF(N25&lt;Inputs!$C$16,5,0)))))</f>
        <v>0</v>
      </c>
      <c r="Y25" s="14">
        <f ca="1">IF(O25&lt;Inputs!$C$12,1,IF(O25&lt;Inputs!$C$13,2,IF(O25&lt;Inputs!$C$14,3,IF(O25&lt;Inputs!$C$15,4,IF(O25&lt;Inputs!$C$16,5,0)))))</f>
        <v>0</v>
      </c>
      <c r="Z25" s="14">
        <f ca="1">IF(P25&lt;Inputs!$C$12,1,IF(P25&lt;Inputs!$C$13,2,IF(P25&lt;Inputs!$C$14,3,IF(P25&lt;Inputs!$C$15,4,IF(P25&lt;Inputs!$C$16,5,0)))))</f>
        <v>0</v>
      </c>
      <c r="AA25" s="14">
        <f ca="1">IF(Q25&lt;Inputs!$C$12,1,IF(Q25&lt;Inputs!$C$13,2,IF(Q25&lt;Inputs!$C$14,3,IF(Q25&lt;Inputs!$C$15,4,IF(Q25&lt;Inputs!$C$16,5,0)))))</f>
        <v>0</v>
      </c>
      <c r="AB25" s="14">
        <f ca="1">IF(R25&lt;Inputs!$C$12,1,IF(R25&lt;Inputs!$C$13,2,IF(R25&lt;Inputs!$C$14,3,IF(R25&lt;Inputs!$C$15,4,IF(R25&lt;Inputs!$C$16,5,0)))))</f>
        <v>0</v>
      </c>
      <c r="AC25" s="14">
        <f ca="1">IF(S25&lt;Inputs!$C$12,1,IF(S25&lt;Inputs!$C$13,2,IF(S25&lt;Inputs!$C$14,3,IF(S25&lt;Inputs!$C$15,4,IF(S25&lt;Inputs!$C$16,5,0)))))</f>
        <v>0</v>
      </c>
      <c r="AD25" s="14">
        <f ca="1">IF(T25&lt;Inputs!$C$12,1,IF(T25&lt;Inputs!$C$13,2,IF(T25&lt;Inputs!$C$14,3,IF(T25&lt;Inputs!$C$15,4,IF(T25&lt;Inputs!$C$16,5,0)))))</f>
        <v>0</v>
      </c>
      <c r="AE25" s="14">
        <f ca="1">IF(U25&lt;Inputs!$C$12,1,IF(U25&lt;Inputs!$C$13,2,IF(U25&lt;Inputs!$C$14,3,IF(U25&lt;Inputs!$C$15,4,IF(U25&lt;Inputs!$C$16,5,0)))))</f>
        <v>0</v>
      </c>
      <c r="AF25" s="14">
        <f ca="1">IF(V25&lt;Inputs!$C$12,1,IF(V25&lt;Inputs!$C$13,2,IF(V25&lt;Inputs!$C$14,3,IF(V25&lt;Inputs!$C$15,4,IF(V25&lt;Inputs!$C$16,5,0)))))</f>
        <v>0</v>
      </c>
      <c r="AG25" s="14">
        <f ca="1">IF(W25&lt;Inputs!$C$12,1,IF(W25&lt;Inputs!$C$13,2,IF(W25&lt;Inputs!$C$14,3,IF(W25&lt;Inputs!$C$15,4,IF(W25&lt;Inputs!$C$16,5,0)))))</f>
        <v>0</v>
      </c>
      <c r="AH25" s="14">
        <f t="shared" ca="1" si="5"/>
        <v>0</v>
      </c>
      <c r="AI25" s="14">
        <f t="shared" ca="1" si="1"/>
        <v>0</v>
      </c>
      <c r="AJ25" s="14">
        <f t="shared" ca="1" si="6"/>
        <v>0</v>
      </c>
      <c r="AK25" s="14">
        <f t="shared" ca="1" si="2"/>
        <v>0</v>
      </c>
      <c r="AL25" s="14">
        <f t="shared" ca="1" si="3"/>
        <v>0</v>
      </c>
      <c r="AM25" s="14">
        <f t="shared" ca="1" si="7"/>
        <v>0</v>
      </c>
      <c r="AN25" s="8">
        <f t="shared" ca="1" si="8"/>
        <v>0.38593532461236446</v>
      </c>
    </row>
    <row r="26" spans="2:40">
      <c r="B26" s="14">
        <v>22</v>
      </c>
      <c r="C26" s="18">
        <f t="shared" ca="1" si="4"/>
        <v>-1.4226819557171784</v>
      </c>
      <c r="D26" s="8">
        <f t="shared" ca="1" si="4"/>
        <v>-1.0165786323433466</v>
      </c>
      <c r="E26" s="8">
        <f t="shared" ca="1" si="4"/>
        <v>-0.73034390758465773</v>
      </c>
      <c r="F26" s="8">
        <f t="shared" ca="1" si="4"/>
        <v>-0.37006700754626437</v>
      </c>
      <c r="G26" s="8">
        <f t="shared" ca="1" si="4"/>
        <v>-1.1828287583159922</v>
      </c>
      <c r="H26" s="8">
        <f t="shared" ca="1" si="4"/>
        <v>2.001135463785344</v>
      </c>
      <c r="I26" s="8">
        <f t="shared" ca="1" si="4"/>
        <v>6.6649253954990967E-2</v>
      </c>
      <c r="J26" s="8">
        <f t="shared" ca="1" si="4"/>
        <v>0.49681554715455806</v>
      </c>
      <c r="K26" s="8">
        <f t="shared" ca="1" si="4"/>
        <v>-0.39949083459033691</v>
      </c>
      <c r="L26" s="8">
        <f t="shared" ca="1" si="4"/>
        <v>-0.66938943385349348</v>
      </c>
      <c r="M26" s="8">
        <f t="shared" ca="1" si="4"/>
        <v>-0.79803431922119816</v>
      </c>
      <c r="N26" s="17">
        <f ca="1">Inputs!$B$7*$C26+Inputs!$B$8*D26</f>
        <v>-1.5454982832265869</v>
      </c>
      <c r="O26" s="17">
        <f ca="1">Inputs!$B$7*$C26+Inputs!$B$8*E26</f>
        <v>-1.2894821623940389</v>
      </c>
      <c r="P26" s="17">
        <f ca="1">Inputs!$B$7*$C26+Inputs!$B$8*F26</f>
        <v>-0.96724070671054119</v>
      </c>
      <c r="Q26" s="17">
        <f ca="1">Inputs!$B$7*$C26+Inputs!$B$8*G26</f>
        <v>-1.6941969164036825</v>
      </c>
      <c r="R26" s="17">
        <f ca="1">Inputs!$B$7*$C26+Inputs!$B$8*H26</f>
        <v>1.1536272590146477</v>
      </c>
      <c r="S26" s="17">
        <f ca="1">Inputs!$B$7*$C26+Inputs!$B$8*I26</f>
        <v>-0.57662980767198868</v>
      </c>
      <c r="T26" s="17">
        <f ca="1">Inputs!$B$7*$C26+Inputs!$B$8*J26</f>
        <v>-0.19187737838265367</v>
      </c>
      <c r="U26" s="17">
        <f ca="1">Inputs!$B$7*$C26+Inputs!$B$8*K26</f>
        <v>-0.99355817768203836</v>
      </c>
      <c r="V26" s="17">
        <f ca="1">Inputs!$B$7*$C26+Inputs!$B$8*L26</f>
        <v>-1.2349628236757955</v>
      </c>
      <c r="W26" s="17">
        <f ca="1">Inputs!$B$7*$C26+Inputs!$B$8*M26</f>
        <v>-1.3500263071317378</v>
      </c>
      <c r="X26" s="14">
        <f ca="1">IF(N26&lt;Inputs!$C$12,1,IF(N26&lt;Inputs!$C$13,2,IF(N26&lt;Inputs!$C$14,3,IF(N26&lt;Inputs!$C$15,4,IF(N26&lt;Inputs!$C$16,5,0)))))</f>
        <v>4</v>
      </c>
      <c r="Y26" s="14">
        <f ca="1">IF(O26&lt;Inputs!$C$12,1,IF(O26&lt;Inputs!$C$13,2,IF(O26&lt;Inputs!$C$14,3,IF(O26&lt;Inputs!$C$15,4,IF(O26&lt;Inputs!$C$16,5,0)))))</f>
        <v>4</v>
      </c>
      <c r="Z26" s="14">
        <f ca="1">IF(P26&lt;Inputs!$C$12,1,IF(P26&lt;Inputs!$C$13,2,IF(P26&lt;Inputs!$C$14,3,IF(P26&lt;Inputs!$C$15,4,IF(P26&lt;Inputs!$C$16,5,0)))))</f>
        <v>0</v>
      </c>
      <c r="AA26" s="14">
        <f ca="1">IF(Q26&lt;Inputs!$C$12,1,IF(Q26&lt;Inputs!$C$13,2,IF(Q26&lt;Inputs!$C$14,3,IF(Q26&lt;Inputs!$C$15,4,IF(Q26&lt;Inputs!$C$16,5,0)))))</f>
        <v>3</v>
      </c>
      <c r="AB26" s="14">
        <f ca="1">IF(R26&lt;Inputs!$C$12,1,IF(R26&lt;Inputs!$C$13,2,IF(R26&lt;Inputs!$C$14,3,IF(R26&lt;Inputs!$C$15,4,IF(R26&lt;Inputs!$C$16,5,0)))))</f>
        <v>0</v>
      </c>
      <c r="AC26" s="14">
        <f ca="1">IF(S26&lt;Inputs!$C$12,1,IF(S26&lt;Inputs!$C$13,2,IF(S26&lt;Inputs!$C$14,3,IF(S26&lt;Inputs!$C$15,4,IF(S26&lt;Inputs!$C$16,5,0)))))</f>
        <v>0</v>
      </c>
      <c r="AD26" s="14">
        <f ca="1">IF(T26&lt;Inputs!$C$12,1,IF(T26&lt;Inputs!$C$13,2,IF(T26&lt;Inputs!$C$14,3,IF(T26&lt;Inputs!$C$15,4,IF(T26&lt;Inputs!$C$16,5,0)))))</f>
        <v>0</v>
      </c>
      <c r="AE26" s="14">
        <f ca="1">IF(U26&lt;Inputs!$C$12,1,IF(U26&lt;Inputs!$C$13,2,IF(U26&lt;Inputs!$C$14,3,IF(U26&lt;Inputs!$C$15,4,IF(U26&lt;Inputs!$C$16,5,0)))))</f>
        <v>0</v>
      </c>
      <c r="AF26" s="14">
        <f ca="1">IF(V26&lt;Inputs!$C$12,1,IF(V26&lt;Inputs!$C$13,2,IF(V26&lt;Inputs!$C$14,3,IF(V26&lt;Inputs!$C$15,4,IF(V26&lt;Inputs!$C$16,5,0)))))</f>
        <v>5</v>
      </c>
      <c r="AG26" s="14">
        <f ca="1">IF(W26&lt;Inputs!$C$12,1,IF(W26&lt;Inputs!$C$13,2,IF(W26&lt;Inputs!$C$14,3,IF(W26&lt;Inputs!$C$15,4,IF(W26&lt;Inputs!$C$16,5,0)))))</f>
        <v>4</v>
      </c>
      <c r="AH26" s="14">
        <f t="shared" ca="1" si="5"/>
        <v>0</v>
      </c>
      <c r="AI26" s="14">
        <f t="shared" ca="1" si="1"/>
        <v>0</v>
      </c>
      <c r="AJ26" s="14">
        <f t="shared" ca="1" si="6"/>
        <v>1</v>
      </c>
      <c r="AK26" s="14">
        <f t="shared" ca="1" si="2"/>
        <v>4</v>
      </c>
      <c r="AL26" s="14">
        <f t="shared" ca="1" si="3"/>
        <v>5</v>
      </c>
      <c r="AM26" s="14">
        <f t="shared" ca="1" si="7"/>
        <v>5</v>
      </c>
      <c r="AN26" s="8">
        <f t="shared" ca="1" si="8"/>
        <v>-0.86898453042644141</v>
      </c>
    </row>
    <row r="27" spans="2:40">
      <c r="B27" s="14">
        <v>23</v>
      </c>
      <c r="C27" s="18">
        <f t="shared" ca="1" si="4"/>
        <v>1.666811080253406</v>
      </c>
      <c r="D27" s="8">
        <f t="shared" ca="1" si="4"/>
        <v>-0.6907079789428161</v>
      </c>
      <c r="E27" s="8">
        <f t="shared" ca="1" si="4"/>
        <v>1.6777797641531811</v>
      </c>
      <c r="F27" s="8">
        <f t="shared" ca="1" si="4"/>
        <v>0.63121711391481694</v>
      </c>
      <c r="G27" s="8">
        <f t="shared" ca="1" si="4"/>
        <v>0.26379005779449977</v>
      </c>
      <c r="H27" s="8">
        <f t="shared" ca="1" si="4"/>
        <v>-0.38014028875190203</v>
      </c>
      <c r="I27" s="8">
        <f t="shared" ca="1" si="4"/>
        <v>1.5881670252625566</v>
      </c>
      <c r="J27" s="8">
        <f t="shared" ca="1" si="4"/>
        <v>-0.1616923247004656</v>
      </c>
      <c r="K27" s="8">
        <f t="shared" ca="1" si="4"/>
        <v>-1.9321358366533403</v>
      </c>
      <c r="L27" s="8">
        <f t="shared" ca="1" si="4"/>
        <v>-0.95648376477741293</v>
      </c>
      <c r="M27" s="8">
        <f t="shared" ca="1" si="4"/>
        <v>0.87585214909493314</v>
      </c>
      <c r="N27" s="17">
        <f ca="1">Inputs!$B$7*$C27+Inputs!$B$8*D27</f>
        <v>0.12763257881224255</v>
      </c>
      <c r="O27" s="17">
        <f ca="1">Inputs!$B$7*$C27+Inputs!$B$8*E27</f>
        <v>2.2460724177873255</v>
      </c>
      <c r="P27" s="17">
        <f ca="1">Inputs!$B$7*$C27+Inputs!$B$8*F27</f>
        <v>1.3099983263291981</v>
      </c>
      <c r="Q27" s="17">
        <f ca="1">Inputs!$B$7*$C27+Inputs!$B$8*G27</f>
        <v>0.98136157662613444</v>
      </c>
      <c r="R27" s="17">
        <f ca="1">Inputs!$B$7*$C27+Inputs!$B$8*H27</f>
        <v>0.40541276556503392</v>
      </c>
      <c r="S27" s="17">
        <f ca="1">Inputs!$B$7*$C27+Inputs!$B$8*I27</f>
        <v>2.1659203474635755</v>
      </c>
      <c r="T27" s="17">
        <f ca="1">Inputs!$B$7*$C27+Inputs!$B$8*J27</f>
        <v>0.60079856443121082</v>
      </c>
      <c r="U27" s="17">
        <f ca="1">Inputs!$B$7*$C27+Inputs!$B$8*K27</f>
        <v>-0.98273425278882487</v>
      </c>
      <c r="V27" s="17">
        <f ca="1">Inputs!$B$7*$C27+Inputs!$B$8*L27</f>
        <v>-0.11008451074759107</v>
      </c>
      <c r="W27" s="17">
        <f ca="1">Inputs!$B$7*$C27+Inputs!$B$8*M27</f>
        <v>1.5288065536655151</v>
      </c>
      <c r="X27" s="14">
        <f ca="1">IF(N27&lt;Inputs!$C$12,1,IF(N27&lt;Inputs!$C$13,2,IF(N27&lt;Inputs!$C$14,3,IF(N27&lt;Inputs!$C$15,4,IF(N27&lt;Inputs!$C$16,5,0)))))</f>
        <v>0</v>
      </c>
      <c r="Y27" s="14">
        <f ca="1">IF(O27&lt;Inputs!$C$12,1,IF(O27&lt;Inputs!$C$13,2,IF(O27&lt;Inputs!$C$14,3,IF(O27&lt;Inputs!$C$15,4,IF(O27&lt;Inputs!$C$16,5,0)))))</f>
        <v>0</v>
      </c>
      <c r="Z27" s="14">
        <f ca="1">IF(P27&lt;Inputs!$C$12,1,IF(P27&lt;Inputs!$C$13,2,IF(P27&lt;Inputs!$C$14,3,IF(P27&lt;Inputs!$C$15,4,IF(P27&lt;Inputs!$C$16,5,0)))))</f>
        <v>0</v>
      </c>
      <c r="AA27" s="14">
        <f ca="1">IF(Q27&lt;Inputs!$C$12,1,IF(Q27&lt;Inputs!$C$13,2,IF(Q27&lt;Inputs!$C$14,3,IF(Q27&lt;Inputs!$C$15,4,IF(Q27&lt;Inputs!$C$16,5,0)))))</f>
        <v>0</v>
      </c>
      <c r="AB27" s="14">
        <f ca="1">IF(R27&lt;Inputs!$C$12,1,IF(R27&lt;Inputs!$C$13,2,IF(R27&lt;Inputs!$C$14,3,IF(R27&lt;Inputs!$C$15,4,IF(R27&lt;Inputs!$C$16,5,0)))))</f>
        <v>0</v>
      </c>
      <c r="AC27" s="14">
        <f ca="1">IF(S27&lt;Inputs!$C$12,1,IF(S27&lt;Inputs!$C$13,2,IF(S27&lt;Inputs!$C$14,3,IF(S27&lt;Inputs!$C$15,4,IF(S27&lt;Inputs!$C$16,5,0)))))</f>
        <v>0</v>
      </c>
      <c r="AD27" s="14">
        <f ca="1">IF(T27&lt;Inputs!$C$12,1,IF(T27&lt;Inputs!$C$13,2,IF(T27&lt;Inputs!$C$14,3,IF(T27&lt;Inputs!$C$15,4,IF(T27&lt;Inputs!$C$16,5,0)))))</f>
        <v>0</v>
      </c>
      <c r="AE27" s="14">
        <f ca="1">IF(U27&lt;Inputs!$C$12,1,IF(U27&lt;Inputs!$C$13,2,IF(U27&lt;Inputs!$C$14,3,IF(U27&lt;Inputs!$C$15,4,IF(U27&lt;Inputs!$C$16,5,0)))))</f>
        <v>0</v>
      </c>
      <c r="AF27" s="14">
        <f ca="1">IF(V27&lt;Inputs!$C$12,1,IF(V27&lt;Inputs!$C$13,2,IF(V27&lt;Inputs!$C$14,3,IF(V27&lt;Inputs!$C$15,4,IF(V27&lt;Inputs!$C$16,5,0)))))</f>
        <v>0</v>
      </c>
      <c r="AG27" s="14">
        <f ca="1">IF(W27&lt;Inputs!$C$12,1,IF(W27&lt;Inputs!$C$13,2,IF(W27&lt;Inputs!$C$14,3,IF(W27&lt;Inputs!$C$15,4,IF(W27&lt;Inputs!$C$16,5,0)))))</f>
        <v>0</v>
      </c>
      <c r="AH27" s="14">
        <f t="shared" ca="1" si="5"/>
        <v>0</v>
      </c>
      <c r="AI27" s="14">
        <f t="shared" ca="1" si="1"/>
        <v>0</v>
      </c>
      <c r="AJ27" s="14">
        <f t="shared" ca="1" si="6"/>
        <v>0</v>
      </c>
      <c r="AK27" s="14">
        <f t="shared" ca="1" si="2"/>
        <v>0</v>
      </c>
      <c r="AL27" s="14">
        <f t="shared" ca="1" si="3"/>
        <v>0</v>
      </c>
      <c r="AM27" s="14">
        <f t="shared" ca="1" si="7"/>
        <v>0</v>
      </c>
      <c r="AN27" s="8">
        <f t="shared" ca="1" si="8"/>
        <v>0.82731843671438199</v>
      </c>
    </row>
    <row r="28" spans="2:40">
      <c r="B28" s="14">
        <v>24</v>
      </c>
      <c r="C28" s="18">
        <f t="shared" ca="1" si="4"/>
        <v>-0.91317521478019026</v>
      </c>
      <c r="D28" s="8">
        <f t="shared" ca="1" si="4"/>
        <v>0.90854839705986645</v>
      </c>
      <c r="E28" s="8">
        <f t="shared" ca="1" si="4"/>
        <v>1.5048760141066344</v>
      </c>
      <c r="F28" s="8">
        <f t="shared" ca="1" si="4"/>
        <v>-1.0783813102851425</v>
      </c>
      <c r="G28" s="8">
        <f t="shared" ca="1" si="4"/>
        <v>-0.47634253184956454</v>
      </c>
      <c r="H28" s="8">
        <f t="shared" ca="1" si="4"/>
        <v>-0.53019801600779315</v>
      </c>
      <c r="I28" s="8">
        <f t="shared" ca="1" si="4"/>
        <v>-1.7651918345838682</v>
      </c>
      <c r="J28" s="8">
        <f t="shared" ca="1" si="4"/>
        <v>-3.8300270572707448E-2</v>
      </c>
      <c r="K28" s="8">
        <f t="shared" ca="1" si="4"/>
        <v>-1.6182050919508431</v>
      </c>
      <c r="L28" s="8">
        <f t="shared" ca="1" si="4"/>
        <v>-1.1393713619111234</v>
      </c>
      <c r="M28" s="8">
        <f t="shared" ca="1" si="4"/>
        <v>-1.3864675954842813</v>
      </c>
      <c r="N28" s="17">
        <f ca="1">Inputs!$B$7*$C28+Inputs!$B$8*D28</f>
        <v>0.4042460195464373</v>
      </c>
      <c r="O28" s="17">
        <f ca="1">Inputs!$B$7*$C28+Inputs!$B$8*E28</f>
        <v>0.93761765497725147</v>
      </c>
      <c r="P28" s="17">
        <f ca="1">Inputs!$B$7*$C28+Inputs!$B$8*F28</f>
        <v>-1.3729179373084439</v>
      </c>
      <c r="Q28" s="17">
        <f ca="1">Inputs!$B$7*$C28+Inputs!$B$8*G28</f>
        <v>-0.83443808383928919</v>
      </c>
      <c r="R28" s="17">
        <f ca="1">Inputs!$B$7*$C28+Inputs!$B$8*H28</f>
        <v>-0.8826078932548741</v>
      </c>
      <c r="S28" s="17">
        <f ca="1">Inputs!$B$7*$C28+Inputs!$B$8*I28</f>
        <v>-1.9872199453061326</v>
      </c>
      <c r="T28" s="17">
        <f ca="1">Inputs!$B$7*$C28+Inputs!$B$8*J28</f>
        <v>-0.44264117454617868</v>
      </c>
      <c r="U28" s="17">
        <f ca="1">Inputs!$B$7*$C28+Inputs!$B$8*K28</f>
        <v>-1.8557510059786484</v>
      </c>
      <c r="V28" s="17">
        <f ca="1">Inputs!$B$7*$C28+Inputs!$B$8*L28</f>
        <v>-1.4274690978632099</v>
      </c>
      <c r="W28" s="17">
        <f ca="1">Inputs!$B$7*$C28+Inputs!$B$8*M28</f>
        <v>-1.6484786879647086</v>
      </c>
      <c r="X28" s="14">
        <f ca="1">IF(N28&lt;Inputs!$C$12,1,IF(N28&lt;Inputs!$C$13,2,IF(N28&lt;Inputs!$C$14,3,IF(N28&lt;Inputs!$C$15,4,IF(N28&lt;Inputs!$C$16,5,0)))))</f>
        <v>0</v>
      </c>
      <c r="Y28" s="14">
        <f ca="1">IF(O28&lt;Inputs!$C$12,1,IF(O28&lt;Inputs!$C$13,2,IF(O28&lt;Inputs!$C$14,3,IF(O28&lt;Inputs!$C$15,4,IF(O28&lt;Inputs!$C$16,5,0)))))</f>
        <v>0</v>
      </c>
      <c r="Z28" s="14">
        <f ca="1">IF(P28&lt;Inputs!$C$12,1,IF(P28&lt;Inputs!$C$13,2,IF(P28&lt;Inputs!$C$14,3,IF(P28&lt;Inputs!$C$15,4,IF(P28&lt;Inputs!$C$16,5,0)))))</f>
        <v>4</v>
      </c>
      <c r="AA28" s="14">
        <f ca="1">IF(Q28&lt;Inputs!$C$12,1,IF(Q28&lt;Inputs!$C$13,2,IF(Q28&lt;Inputs!$C$14,3,IF(Q28&lt;Inputs!$C$15,4,IF(Q28&lt;Inputs!$C$16,5,0)))))</f>
        <v>0</v>
      </c>
      <c r="AB28" s="14">
        <f ca="1">IF(R28&lt;Inputs!$C$12,1,IF(R28&lt;Inputs!$C$13,2,IF(R28&lt;Inputs!$C$14,3,IF(R28&lt;Inputs!$C$15,4,IF(R28&lt;Inputs!$C$16,5,0)))))</f>
        <v>0</v>
      </c>
      <c r="AC28" s="14">
        <f ca="1">IF(S28&lt;Inputs!$C$12,1,IF(S28&lt;Inputs!$C$13,2,IF(S28&lt;Inputs!$C$14,3,IF(S28&lt;Inputs!$C$15,4,IF(S28&lt;Inputs!$C$16,5,0)))))</f>
        <v>2</v>
      </c>
      <c r="AD28" s="14">
        <f ca="1">IF(T28&lt;Inputs!$C$12,1,IF(T28&lt;Inputs!$C$13,2,IF(T28&lt;Inputs!$C$14,3,IF(T28&lt;Inputs!$C$15,4,IF(T28&lt;Inputs!$C$16,5,0)))))</f>
        <v>0</v>
      </c>
      <c r="AE28" s="14">
        <f ca="1">IF(U28&lt;Inputs!$C$12,1,IF(U28&lt;Inputs!$C$13,2,IF(U28&lt;Inputs!$C$14,3,IF(U28&lt;Inputs!$C$15,4,IF(U28&lt;Inputs!$C$16,5,0)))))</f>
        <v>3</v>
      </c>
      <c r="AF28" s="14">
        <f ca="1">IF(V28&lt;Inputs!$C$12,1,IF(V28&lt;Inputs!$C$13,2,IF(V28&lt;Inputs!$C$14,3,IF(V28&lt;Inputs!$C$15,4,IF(V28&lt;Inputs!$C$16,5,0)))))</f>
        <v>4</v>
      </c>
      <c r="AG28" s="14">
        <f ca="1">IF(W28&lt;Inputs!$C$12,1,IF(W28&lt;Inputs!$C$13,2,IF(W28&lt;Inputs!$C$14,3,IF(W28&lt;Inputs!$C$15,4,IF(W28&lt;Inputs!$C$16,5,0)))))</f>
        <v>3</v>
      </c>
      <c r="AH28" s="14">
        <f t="shared" ca="1" si="5"/>
        <v>0</v>
      </c>
      <c r="AI28" s="14">
        <f t="shared" ca="1" si="1"/>
        <v>1</v>
      </c>
      <c r="AJ28" s="14">
        <f t="shared" ca="1" si="6"/>
        <v>3</v>
      </c>
      <c r="AK28" s="14">
        <f t="shared" ca="1" si="2"/>
        <v>5</v>
      </c>
      <c r="AL28" s="14">
        <f t="shared" ca="1" si="3"/>
        <v>5</v>
      </c>
      <c r="AM28" s="14">
        <f t="shared" ca="1" si="7"/>
        <v>5</v>
      </c>
      <c r="AN28" s="8">
        <f t="shared" ca="1" si="8"/>
        <v>-0.91096601515377951</v>
      </c>
    </row>
    <row r="29" spans="2:40">
      <c r="B29" s="14">
        <v>25</v>
      </c>
      <c r="C29" s="18">
        <f t="shared" ca="1" si="4"/>
        <v>9.5597232805067767E-2</v>
      </c>
      <c r="D29" s="8">
        <f t="shared" ca="1" si="4"/>
        <v>1.0898237944399178</v>
      </c>
      <c r="E29" s="8">
        <f t="shared" ca="1" si="4"/>
        <v>1.7926246316347967</v>
      </c>
      <c r="F29" s="8">
        <f t="shared" ca="1" si="4"/>
        <v>0.68640930562552904</v>
      </c>
      <c r="G29" s="8">
        <f t="shared" ca="1" si="4"/>
        <v>1.4028976752049716</v>
      </c>
      <c r="H29" s="8">
        <f t="shared" ca="1" si="4"/>
        <v>-1.2513678405875561</v>
      </c>
      <c r="I29" s="8">
        <f t="shared" ca="1" si="4"/>
        <v>-1.2174302153961423</v>
      </c>
      <c r="J29" s="8">
        <f t="shared" ca="1" si="4"/>
        <v>0.30954701214473174</v>
      </c>
      <c r="K29" s="8">
        <f t="shared" ca="1" si="4"/>
        <v>0.99856908322713345</v>
      </c>
      <c r="L29" s="8">
        <f t="shared" ca="1" si="4"/>
        <v>-0.66005878740113599</v>
      </c>
      <c r="M29" s="8">
        <f t="shared" ca="1" si="4"/>
        <v>1.0305941453449226</v>
      </c>
      <c r="N29" s="17">
        <f ca="1">Inputs!$B$7*$C29+Inputs!$B$8*D29</f>
        <v>1.0175204173483663</v>
      </c>
      <c r="O29" s="17">
        <f ca="1">Inputs!$B$7*$C29+Inputs!$B$8*E29</f>
        <v>1.6461245959929709</v>
      </c>
      <c r="P29" s="17">
        <f ca="1">Inputs!$B$7*$C29+Inputs!$B$8*F29</f>
        <v>0.65669552930944564</v>
      </c>
      <c r="Q29" s="17">
        <f ca="1">Inputs!$B$7*$C29+Inputs!$B$8*G29</f>
        <v>1.2975422090964959</v>
      </c>
      <c r="R29" s="17">
        <f ca="1">Inputs!$B$7*$C29+Inputs!$B$8*H29</f>
        <v>-1.0765050403617575</v>
      </c>
      <c r="S29" s="17">
        <f ca="1">Inputs!$B$7*$C29+Inputs!$B$8*I29</f>
        <v>-1.0461503055925931</v>
      </c>
      <c r="T29" s="17">
        <f ca="1">Inputs!$B$7*$C29+Inputs!$B$8*J29</f>
        <v>0.3196196467576301</v>
      </c>
      <c r="U29" s="17">
        <f ca="1">Inputs!$B$7*$C29+Inputs!$B$8*K29</f>
        <v>0.93589972233280705</v>
      </c>
      <c r="V29" s="17">
        <f ca="1">Inputs!$B$7*$C29+Inputs!$B$8*L29</f>
        <v>-0.54762214490740779</v>
      </c>
      <c r="W29" s="17">
        <f ca="1">Inputs!$B$7*$C29+Inputs!$B$8*M29</f>
        <v>0.96454380868441902</v>
      </c>
      <c r="X29" s="14">
        <f ca="1">IF(N29&lt;Inputs!$C$12,1,IF(N29&lt;Inputs!$C$13,2,IF(N29&lt;Inputs!$C$14,3,IF(N29&lt;Inputs!$C$15,4,IF(N29&lt;Inputs!$C$16,5,0)))))</f>
        <v>0</v>
      </c>
      <c r="Y29" s="14">
        <f ca="1">IF(O29&lt;Inputs!$C$12,1,IF(O29&lt;Inputs!$C$13,2,IF(O29&lt;Inputs!$C$14,3,IF(O29&lt;Inputs!$C$15,4,IF(O29&lt;Inputs!$C$16,5,0)))))</f>
        <v>0</v>
      </c>
      <c r="Z29" s="14">
        <f ca="1">IF(P29&lt;Inputs!$C$12,1,IF(P29&lt;Inputs!$C$13,2,IF(P29&lt;Inputs!$C$14,3,IF(P29&lt;Inputs!$C$15,4,IF(P29&lt;Inputs!$C$16,5,0)))))</f>
        <v>0</v>
      </c>
      <c r="AA29" s="14">
        <f ca="1">IF(Q29&lt;Inputs!$C$12,1,IF(Q29&lt;Inputs!$C$13,2,IF(Q29&lt;Inputs!$C$14,3,IF(Q29&lt;Inputs!$C$15,4,IF(Q29&lt;Inputs!$C$16,5,0)))))</f>
        <v>0</v>
      </c>
      <c r="AB29" s="14">
        <f ca="1">IF(R29&lt;Inputs!$C$12,1,IF(R29&lt;Inputs!$C$13,2,IF(R29&lt;Inputs!$C$14,3,IF(R29&lt;Inputs!$C$15,4,IF(R29&lt;Inputs!$C$16,5,0)))))</f>
        <v>5</v>
      </c>
      <c r="AC29" s="14">
        <f ca="1">IF(S29&lt;Inputs!$C$12,1,IF(S29&lt;Inputs!$C$13,2,IF(S29&lt;Inputs!$C$14,3,IF(S29&lt;Inputs!$C$15,4,IF(S29&lt;Inputs!$C$16,5,0)))))</f>
        <v>5</v>
      </c>
      <c r="AD29" s="14">
        <f ca="1">IF(T29&lt;Inputs!$C$12,1,IF(T29&lt;Inputs!$C$13,2,IF(T29&lt;Inputs!$C$14,3,IF(T29&lt;Inputs!$C$15,4,IF(T29&lt;Inputs!$C$16,5,0)))))</f>
        <v>0</v>
      </c>
      <c r="AE29" s="14">
        <f ca="1">IF(U29&lt;Inputs!$C$12,1,IF(U29&lt;Inputs!$C$13,2,IF(U29&lt;Inputs!$C$14,3,IF(U29&lt;Inputs!$C$15,4,IF(U29&lt;Inputs!$C$16,5,0)))))</f>
        <v>0</v>
      </c>
      <c r="AF29" s="14">
        <f ca="1">IF(V29&lt;Inputs!$C$12,1,IF(V29&lt;Inputs!$C$13,2,IF(V29&lt;Inputs!$C$14,3,IF(V29&lt;Inputs!$C$15,4,IF(V29&lt;Inputs!$C$16,5,0)))))</f>
        <v>0</v>
      </c>
      <c r="AG29" s="14">
        <f ca="1">IF(W29&lt;Inputs!$C$12,1,IF(W29&lt;Inputs!$C$13,2,IF(W29&lt;Inputs!$C$14,3,IF(W29&lt;Inputs!$C$15,4,IF(W29&lt;Inputs!$C$16,5,0)))))</f>
        <v>0</v>
      </c>
      <c r="AH29" s="14">
        <f t="shared" ca="1" si="5"/>
        <v>0</v>
      </c>
      <c r="AI29" s="14">
        <f t="shared" ca="1" si="1"/>
        <v>0</v>
      </c>
      <c r="AJ29" s="14">
        <f t="shared" ca="1" si="6"/>
        <v>0</v>
      </c>
      <c r="AK29" s="14">
        <f t="shared" ca="1" si="2"/>
        <v>0</v>
      </c>
      <c r="AL29" s="14">
        <f t="shared" ca="1" si="3"/>
        <v>2</v>
      </c>
      <c r="AM29" s="14">
        <f t="shared" ca="1" si="7"/>
        <v>2</v>
      </c>
      <c r="AN29" s="8">
        <f t="shared" ca="1" si="8"/>
        <v>0.41676684386603763</v>
      </c>
    </row>
    <row r="30" spans="2:40">
      <c r="B30" s="14">
        <v>26</v>
      </c>
      <c r="C30" s="18">
        <f t="shared" ca="1" si="4"/>
        <v>-1.2319558107253235</v>
      </c>
      <c r="D30" s="8">
        <f t="shared" ca="1" si="4"/>
        <v>-0.80549236247044076</v>
      </c>
      <c r="E30" s="8">
        <f t="shared" ca="1" si="4"/>
        <v>0.64658755107277466</v>
      </c>
      <c r="F30" s="8">
        <f t="shared" ca="1" si="4"/>
        <v>-0.61979915587418721</v>
      </c>
      <c r="G30" s="8">
        <f t="shared" ca="1" si="4"/>
        <v>0.99872189996703009</v>
      </c>
      <c r="H30" s="8">
        <f t="shared" ca="1" si="4"/>
        <v>0.21469053465562066</v>
      </c>
      <c r="I30" s="8">
        <f t="shared" ca="1" si="4"/>
        <v>-1.1755116754443031</v>
      </c>
      <c r="J30" s="8">
        <f t="shared" ca="1" si="4"/>
        <v>-7.0938891486412858E-2</v>
      </c>
      <c r="K30" s="8">
        <f t="shared" ca="1" si="4"/>
        <v>0.10354328223351698</v>
      </c>
      <c r="L30" s="8">
        <f t="shared" ca="1" si="4"/>
        <v>-1.1298390710410695</v>
      </c>
      <c r="M30" s="8">
        <f t="shared" ca="1" si="4"/>
        <v>0.45289118731176264</v>
      </c>
      <c r="N30" s="17">
        <f ca="1">Inputs!$B$7*$C30+Inputs!$B$8*D30</f>
        <v>-1.2714016587478598</v>
      </c>
      <c r="O30" s="17">
        <f ca="1">Inputs!$B$7*$C30+Inputs!$B$8*E30</f>
        <v>2.7378099429998914E-2</v>
      </c>
      <c r="P30" s="17">
        <f ca="1">Inputs!$B$7*$C30+Inputs!$B$8*F30</f>
        <v>-1.1053126055842057</v>
      </c>
      <c r="Q30" s="17">
        <f ca="1">Inputs!$B$7*$C30+Inputs!$B$8*G30</f>
        <v>0.34233663596607222</v>
      </c>
      <c r="R30" s="17">
        <f ca="1">Inputs!$B$7*$C30+Inputs!$B$8*H30</f>
        <v>-0.35892233576524063</v>
      </c>
      <c r="S30" s="17">
        <f ca="1">Inputs!$B$7*$C30+Inputs!$B$8*I30</f>
        <v>-1.6023569934667905</v>
      </c>
      <c r="T30" s="17">
        <f ca="1">Inputs!$B$7*$C30+Inputs!$B$8*J30</f>
        <v>-0.61439706105637759</v>
      </c>
      <c r="U30" s="17">
        <f ca="1">Inputs!$B$7*$C30+Inputs!$B$8*K30</f>
        <v>-0.45833546053650143</v>
      </c>
      <c r="V30" s="17">
        <f ca="1">Inputs!$B$7*$C30+Inputs!$B$8*L30</f>
        <v>-1.5615061742047556</v>
      </c>
      <c r="W30" s="17">
        <f ca="1">Inputs!$B$7*$C30+Inputs!$B$8*M30</f>
        <v>-0.14586919511566088</v>
      </c>
      <c r="X30" s="14">
        <f ca="1">IF(N30&lt;Inputs!$C$12,1,IF(N30&lt;Inputs!$C$13,2,IF(N30&lt;Inputs!$C$14,3,IF(N30&lt;Inputs!$C$15,4,IF(N30&lt;Inputs!$C$16,5,0)))))</f>
        <v>5</v>
      </c>
      <c r="Y30" s="14">
        <f ca="1">IF(O30&lt;Inputs!$C$12,1,IF(O30&lt;Inputs!$C$13,2,IF(O30&lt;Inputs!$C$14,3,IF(O30&lt;Inputs!$C$15,4,IF(O30&lt;Inputs!$C$16,5,0)))))</f>
        <v>0</v>
      </c>
      <c r="Z30" s="14">
        <f ca="1">IF(P30&lt;Inputs!$C$12,1,IF(P30&lt;Inputs!$C$13,2,IF(P30&lt;Inputs!$C$14,3,IF(P30&lt;Inputs!$C$15,4,IF(P30&lt;Inputs!$C$16,5,0)))))</f>
        <v>5</v>
      </c>
      <c r="AA30" s="14">
        <f ca="1">IF(Q30&lt;Inputs!$C$12,1,IF(Q30&lt;Inputs!$C$13,2,IF(Q30&lt;Inputs!$C$14,3,IF(Q30&lt;Inputs!$C$15,4,IF(Q30&lt;Inputs!$C$16,5,0)))))</f>
        <v>0</v>
      </c>
      <c r="AB30" s="14">
        <f ca="1">IF(R30&lt;Inputs!$C$12,1,IF(R30&lt;Inputs!$C$13,2,IF(R30&lt;Inputs!$C$14,3,IF(R30&lt;Inputs!$C$15,4,IF(R30&lt;Inputs!$C$16,5,0)))))</f>
        <v>0</v>
      </c>
      <c r="AC30" s="14">
        <f ca="1">IF(S30&lt;Inputs!$C$12,1,IF(S30&lt;Inputs!$C$13,2,IF(S30&lt;Inputs!$C$14,3,IF(S30&lt;Inputs!$C$15,4,IF(S30&lt;Inputs!$C$16,5,0)))))</f>
        <v>3</v>
      </c>
      <c r="AD30" s="14">
        <f ca="1">IF(T30&lt;Inputs!$C$12,1,IF(T30&lt;Inputs!$C$13,2,IF(T30&lt;Inputs!$C$14,3,IF(T30&lt;Inputs!$C$15,4,IF(T30&lt;Inputs!$C$16,5,0)))))</f>
        <v>0</v>
      </c>
      <c r="AE30" s="14">
        <f ca="1">IF(U30&lt;Inputs!$C$12,1,IF(U30&lt;Inputs!$C$13,2,IF(U30&lt;Inputs!$C$14,3,IF(U30&lt;Inputs!$C$15,4,IF(U30&lt;Inputs!$C$16,5,0)))))</f>
        <v>0</v>
      </c>
      <c r="AF30" s="14">
        <f ca="1">IF(V30&lt;Inputs!$C$12,1,IF(V30&lt;Inputs!$C$13,2,IF(V30&lt;Inputs!$C$14,3,IF(V30&lt;Inputs!$C$15,4,IF(V30&lt;Inputs!$C$16,5,0)))))</f>
        <v>3</v>
      </c>
      <c r="AG30" s="14">
        <f ca="1">IF(W30&lt;Inputs!$C$12,1,IF(W30&lt;Inputs!$C$13,2,IF(W30&lt;Inputs!$C$14,3,IF(W30&lt;Inputs!$C$15,4,IF(W30&lt;Inputs!$C$16,5,0)))))</f>
        <v>0</v>
      </c>
      <c r="AH30" s="14">
        <f t="shared" ca="1" si="5"/>
        <v>0</v>
      </c>
      <c r="AI30" s="14">
        <f t="shared" ca="1" si="1"/>
        <v>0</v>
      </c>
      <c r="AJ30" s="14">
        <f t="shared" ca="1" si="6"/>
        <v>2</v>
      </c>
      <c r="AK30" s="14">
        <f t="shared" ca="1" si="2"/>
        <v>2</v>
      </c>
      <c r="AL30" s="14">
        <f t="shared" ca="1" si="3"/>
        <v>4</v>
      </c>
      <c r="AM30" s="14">
        <f t="shared" ca="1" si="7"/>
        <v>4</v>
      </c>
      <c r="AN30" s="8">
        <f t="shared" ca="1" si="8"/>
        <v>-0.6748386749081321</v>
      </c>
    </row>
    <row r="31" spans="2:40">
      <c r="B31" s="14">
        <v>27</v>
      </c>
      <c r="C31" s="18">
        <f t="shared" ca="1" si="4"/>
        <v>-1.1546854744679611</v>
      </c>
      <c r="D31" s="8">
        <f t="shared" ca="1" si="4"/>
        <v>-0.28681262206827385</v>
      </c>
      <c r="E31" s="8">
        <f t="shared" ca="1" si="4"/>
        <v>7.1323798612514838E-2</v>
      </c>
      <c r="F31" s="8">
        <f t="shared" ca="1" si="4"/>
        <v>0.804300674648045</v>
      </c>
      <c r="G31" s="8">
        <f t="shared" ca="1" si="4"/>
        <v>0.23811785961319964</v>
      </c>
      <c r="H31" s="8">
        <f t="shared" ca="1" si="4"/>
        <v>1.5637505192513357</v>
      </c>
      <c r="I31" s="8">
        <f t="shared" ca="1" si="4"/>
        <v>0.31016410438606157</v>
      </c>
      <c r="J31" s="8">
        <f t="shared" ca="1" si="4"/>
        <v>0.81334091922513418</v>
      </c>
      <c r="K31" s="8">
        <f t="shared" ca="1" si="4"/>
        <v>-0.23327923537068904</v>
      </c>
      <c r="L31" s="8">
        <f t="shared" ca="1" si="4"/>
        <v>-2.0372926346389688</v>
      </c>
      <c r="M31" s="8">
        <f t="shared" ca="1" si="4"/>
        <v>-2.1651830922170445</v>
      </c>
      <c r="N31" s="17">
        <f ca="1">Inputs!$B$7*$C31+Inputs!$B$8*D31</f>
        <v>-0.77292405060823843</v>
      </c>
      <c r="O31" s="17">
        <f ca="1">Inputs!$B$7*$C31+Inputs!$B$8*E31</f>
        <v>-0.45259709786395641</v>
      </c>
      <c r="P31" s="17">
        <f ca="1">Inputs!$B$7*$C31+Inputs!$B$8*F31</f>
        <v>0.20299735043639633</v>
      </c>
      <c r="Q31" s="17">
        <f ca="1">Inputs!$B$7*$C31+Inputs!$B$8*G31</f>
        <v>-0.30341195440764529</v>
      </c>
      <c r="R31" s="17">
        <f ca="1">Inputs!$B$7*$C31+Inputs!$B$8*H31</f>
        <v>0.8822699416502402</v>
      </c>
      <c r="S31" s="17">
        <f ca="1">Inputs!$B$7*$C31+Inputs!$B$8*I31</f>
        <v>-0.23897183407336203</v>
      </c>
      <c r="T31" s="17">
        <f ca="1">Inputs!$B$7*$C31+Inputs!$B$8*J31</f>
        <v>0.21108319099943451</v>
      </c>
      <c r="U31" s="17">
        <f ca="1">Inputs!$B$7*$C31+Inputs!$B$8*K31</f>
        <v>-0.72504233391960538</v>
      </c>
      <c r="V31" s="17">
        <f ca="1">Inputs!$B$7*$C31+Inputs!$B$8*L31</f>
        <v>-2.3386009711533422</v>
      </c>
      <c r="W31" s="17">
        <f ca="1">Inputs!$B$7*$C31+Inputs!$B$8*M31</f>
        <v>-2.4529896738805945</v>
      </c>
      <c r="X31" s="14">
        <f ca="1">IF(N31&lt;Inputs!$C$12,1,IF(N31&lt;Inputs!$C$13,2,IF(N31&lt;Inputs!$C$14,3,IF(N31&lt;Inputs!$C$15,4,IF(N31&lt;Inputs!$C$16,5,0)))))</f>
        <v>0</v>
      </c>
      <c r="Y31" s="14">
        <f ca="1">IF(O31&lt;Inputs!$C$12,1,IF(O31&lt;Inputs!$C$13,2,IF(O31&lt;Inputs!$C$14,3,IF(O31&lt;Inputs!$C$15,4,IF(O31&lt;Inputs!$C$16,5,0)))))</f>
        <v>0</v>
      </c>
      <c r="Z31" s="14">
        <f ca="1">IF(P31&lt;Inputs!$C$12,1,IF(P31&lt;Inputs!$C$13,2,IF(P31&lt;Inputs!$C$14,3,IF(P31&lt;Inputs!$C$15,4,IF(P31&lt;Inputs!$C$16,5,0)))))</f>
        <v>0</v>
      </c>
      <c r="AA31" s="14">
        <f ca="1">IF(Q31&lt;Inputs!$C$12,1,IF(Q31&lt;Inputs!$C$13,2,IF(Q31&lt;Inputs!$C$14,3,IF(Q31&lt;Inputs!$C$15,4,IF(Q31&lt;Inputs!$C$16,5,0)))))</f>
        <v>0</v>
      </c>
      <c r="AB31" s="14">
        <f ca="1">IF(R31&lt;Inputs!$C$12,1,IF(R31&lt;Inputs!$C$13,2,IF(R31&lt;Inputs!$C$14,3,IF(R31&lt;Inputs!$C$15,4,IF(R31&lt;Inputs!$C$16,5,0)))))</f>
        <v>0</v>
      </c>
      <c r="AC31" s="14">
        <f ca="1">IF(S31&lt;Inputs!$C$12,1,IF(S31&lt;Inputs!$C$13,2,IF(S31&lt;Inputs!$C$14,3,IF(S31&lt;Inputs!$C$15,4,IF(S31&lt;Inputs!$C$16,5,0)))))</f>
        <v>0</v>
      </c>
      <c r="AD31" s="14">
        <f ca="1">IF(T31&lt;Inputs!$C$12,1,IF(T31&lt;Inputs!$C$13,2,IF(T31&lt;Inputs!$C$14,3,IF(T31&lt;Inputs!$C$15,4,IF(T31&lt;Inputs!$C$16,5,0)))))</f>
        <v>0</v>
      </c>
      <c r="AE31" s="14">
        <f ca="1">IF(U31&lt;Inputs!$C$12,1,IF(U31&lt;Inputs!$C$13,2,IF(U31&lt;Inputs!$C$14,3,IF(U31&lt;Inputs!$C$15,4,IF(U31&lt;Inputs!$C$16,5,0)))))</f>
        <v>0</v>
      </c>
      <c r="AF31" s="14">
        <f ca="1">IF(V31&lt;Inputs!$C$12,1,IF(V31&lt;Inputs!$C$13,2,IF(V31&lt;Inputs!$C$14,3,IF(V31&lt;Inputs!$C$15,4,IF(V31&lt;Inputs!$C$16,5,0)))))</f>
        <v>1</v>
      </c>
      <c r="AG31" s="14">
        <f ca="1">IF(W31&lt;Inputs!$C$12,1,IF(W31&lt;Inputs!$C$13,2,IF(W31&lt;Inputs!$C$14,3,IF(W31&lt;Inputs!$C$15,4,IF(W31&lt;Inputs!$C$16,5,0)))))</f>
        <v>1</v>
      </c>
      <c r="AH31" s="14">
        <f t="shared" ca="1" si="5"/>
        <v>2</v>
      </c>
      <c r="AI31" s="14">
        <f t="shared" ca="1" si="1"/>
        <v>2</v>
      </c>
      <c r="AJ31" s="14">
        <f t="shared" ca="1" si="6"/>
        <v>2</v>
      </c>
      <c r="AK31" s="14">
        <f t="shared" ca="1" si="2"/>
        <v>2</v>
      </c>
      <c r="AL31" s="14">
        <f t="shared" ca="1" si="3"/>
        <v>2</v>
      </c>
      <c r="AM31" s="14">
        <f t="shared" ca="1" si="7"/>
        <v>2</v>
      </c>
      <c r="AN31" s="8">
        <f t="shared" ca="1" si="8"/>
        <v>-0.5988187432820673</v>
      </c>
    </row>
    <row r="32" spans="2:40">
      <c r="B32" s="14">
        <v>28</v>
      </c>
      <c r="C32" s="18">
        <f t="shared" ca="1" si="4"/>
        <v>-1.3450320471634387</v>
      </c>
      <c r="D32" s="8">
        <f t="shared" ca="1" si="4"/>
        <v>-0.7409551339419731</v>
      </c>
      <c r="E32" s="8">
        <f t="shared" ca="1" si="4"/>
        <v>-4.4759490618614776E-2</v>
      </c>
      <c r="F32" s="8">
        <f t="shared" ca="1" si="4"/>
        <v>0.10416864385562517</v>
      </c>
      <c r="G32" s="8">
        <f t="shared" ca="1" si="4"/>
        <v>1.2051595219840312</v>
      </c>
      <c r="H32" s="8">
        <f t="shared" ca="1" si="4"/>
        <v>-5.0081596748645957E-2</v>
      </c>
      <c r="I32" s="8">
        <f t="shared" ca="1" si="4"/>
        <v>0.303304823739112</v>
      </c>
      <c r="J32" s="8">
        <f t="shared" ca="1" si="4"/>
        <v>-0.65157520069931452</v>
      </c>
      <c r="K32" s="8">
        <f t="shared" ca="1" si="4"/>
        <v>1.1764640784563452</v>
      </c>
      <c r="L32" s="8">
        <f t="shared" ca="1" si="4"/>
        <v>1.9734558287360751</v>
      </c>
      <c r="M32" s="8">
        <f t="shared" ca="1" si="4"/>
        <v>1.6088658507027487</v>
      </c>
      <c r="N32" s="17">
        <f ca="1">Inputs!$B$7*$C32+Inputs!$B$8*D32</f>
        <v>-1.2642470369833156</v>
      </c>
      <c r="O32" s="17">
        <f ca="1">Inputs!$B$7*$C32+Inputs!$B$8*E32</f>
        <v>-0.64155072333922514</v>
      </c>
      <c r="P32" s="17">
        <f ca="1">Inputs!$B$7*$C32+Inputs!$B$8*F32</f>
        <v>-0.50834535036057293</v>
      </c>
      <c r="Q32" s="17">
        <f ca="1">Inputs!$B$7*$C32+Inputs!$B$8*G32</f>
        <v>0.47641082808034796</v>
      </c>
      <c r="R32" s="17">
        <f ca="1">Inputs!$B$7*$C32+Inputs!$B$8*H32</f>
        <v>-0.64631095977531228</v>
      </c>
      <c r="S32" s="17">
        <f ca="1">Inputs!$B$7*$C32+Inputs!$B$8*I32</f>
        <v>-0.33023253636093186</v>
      </c>
      <c r="T32" s="17">
        <f ca="1">Inputs!$B$7*$C32+Inputs!$B$8*J32</f>
        <v>-1.1843031943613247</v>
      </c>
      <c r="U32" s="17">
        <f ca="1">Inputs!$B$7*$C32+Inputs!$B$8*K32</f>
        <v>0.45074484313138308</v>
      </c>
      <c r="V32" s="17">
        <f ca="1">Inputs!$B$7*$C32+Inputs!$B$8*L32</f>
        <v>1.1635959355841883</v>
      </c>
      <c r="W32" s="17">
        <f ca="1">Inputs!$B$7*$C32+Inputs!$B$8*M32</f>
        <v>0.83749674566511911</v>
      </c>
      <c r="X32" s="14">
        <f ca="1">IF(N32&lt;Inputs!$C$12,1,IF(N32&lt;Inputs!$C$13,2,IF(N32&lt;Inputs!$C$14,3,IF(N32&lt;Inputs!$C$15,4,IF(N32&lt;Inputs!$C$16,5,0)))))</f>
        <v>5</v>
      </c>
      <c r="Y32" s="14">
        <f ca="1">IF(O32&lt;Inputs!$C$12,1,IF(O32&lt;Inputs!$C$13,2,IF(O32&lt;Inputs!$C$14,3,IF(O32&lt;Inputs!$C$15,4,IF(O32&lt;Inputs!$C$16,5,0)))))</f>
        <v>0</v>
      </c>
      <c r="Z32" s="14">
        <f ca="1">IF(P32&lt;Inputs!$C$12,1,IF(P32&lt;Inputs!$C$13,2,IF(P32&lt;Inputs!$C$14,3,IF(P32&lt;Inputs!$C$15,4,IF(P32&lt;Inputs!$C$16,5,0)))))</f>
        <v>0</v>
      </c>
      <c r="AA32" s="14">
        <f ca="1">IF(Q32&lt;Inputs!$C$12,1,IF(Q32&lt;Inputs!$C$13,2,IF(Q32&lt;Inputs!$C$14,3,IF(Q32&lt;Inputs!$C$15,4,IF(Q32&lt;Inputs!$C$16,5,0)))))</f>
        <v>0</v>
      </c>
      <c r="AB32" s="14">
        <f ca="1">IF(R32&lt;Inputs!$C$12,1,IF(R32&lt;Inputs!$C$13,2,IF(R32&lt;Inputs!$C$14,3,IF(R32&lt;Inputs!$C$15,4,IF(R32&lt;Inputs!$C$16,5,0)))))</f>
        <v>0</v>
      </c>
      <c r="AC32" s="14">
        <f ca="1">IF(S32&lt;Inputs!$C$12,1,IF(S32&lt;Inputs!$C$13,2,IF(S32&lt;Inputs!$C$14,3,IF(S32&lt;Inputs!$C$15,4,IF(S32&lt;Inputs!$C$16,5,0)))))</f>
        <v>0</v>
      </c>
      <c r="AD32" s="14">
        <f ca="1">IF(T32&lt;Inputs!$C$12,1,IF(T32&lt;Inputs!$C$13,2,IF(T32&lt;Inputs!$C$14,3,IF(T32&lt;Inputs!$C$15,4,IF(T32&lt;Inputs!$C$16,5,0)))))</f>
        <v>5</v>
      </c>
      <c r="AE32" s="14">
        <f ca="1">IF(U32&lt;Inputs!$C$12,1,IF(U32&lt;Inputs!$C$13,2,IF(U32&lt;Inputs!$C$14,3,IF(U32&lt;Inputs!$C$15,4,IF(U32&lt;Inputs!$C$16,5,0)))))</f>
        <v>0</v>
      </c>
      <c r="AF32" s="14">
        <f ca="1">IF(V32&lt;Inputs!$C$12,1,IF(V32&lt;Inputs!$C$13,2,IF(V32&lt;Inputs!$C$14,3,IF(V32&lt;Inputs!$C$15,4,IF(V32&lt;Inputs!$C$16,5,0)))))</f>
        <v>0</v>
      </c>
      <c r="AG32" s="14">
        <f ca="1">IF(W32&lt;Inputs!$C$12,1,IF(W32&lt;Inputs!$C$13,2,IF(W32&lt;Inputs!$C$14,3,IF(W32&lt;Inputs!$C$15,4,IF(W32&lt;Inputs!$C$16,5,0)))))</f>
        <v>0</v>
      </c>
      <c r="AH32" s="14">
        <f t="shared" ca="1" si="5"/>
        <v>0</v>
      </c>
      <c r="AI32" s="14">
        <f t="shared" ca="1" si="1"/>
        <v>0</v>
      </c>
      <c r="AJ32" s="14">
        <f t="shared" ca="1" si="6"/>
        <v>0</v>
      </c>
      <c r="AK32" s="14">
        <f t="shared" ca="1" si="2"/>
        <v>0</v>
      </c>
      <c r="AL32" s="14">
        <f t="shared" ca="1" si="3"/>
        <v>2</v>
      </c>
      <c r="AM32" s="14">
        <f t="shared" ca="1" si="7"/>
        <v>2</v>
      </c>
      <c r="AN32" s="8">
        <f t="shared" ca="1" si="8"/>
        <v>-0.16467414487196436</v>
      </c>
    </row>
    <row r="33" spans="2:40">
      <c r="B33" s="14">
        <v>29</v>
      </c>
      <c r="C33" s="18">
        <f t="shared" ca="1" si="4"/>
        <v>-0.98467903934703349</v>
      </c>
      <c r="D33" s="8">
        <f t="shared" ca="1" si="4"/>
        <v>-1.6610269822891914</v>
      </c>
      <c r="E33" s="8">
        <f t="shared" ca="1" si="4"/>
        <v>0.69820428005365864</v>
      </c>
      <c r="F33" s="8">
        <f t="shared" ca="1" si="4"/>
        <v>0.96428283405463333</v>
      </c>
      <c r="G33" s="8">
        <f t="shared" ca="1" si="4"/>
        <v>-0.14652906238160038</v>
      </c>
      <c r="H33" s="8">
        <f t="shared" ca="1" si="4"/>
        <v>-1.6868829531533989</v>
      </c>
      <c r="I33" s="8">
        <f t="shared" ca="1" si="4"/>
        <v>-0.86273583169240031</v>
      </c>
      <c r="J33" s="8">
        <f t="shared" ca="1" si="4"/>
        <v>-0.56266530458883113</v>
      </c>
      <c r="K33" s="8">
        <f t="shared" ca="1" si="4"/>
        <v>0.4916404796849041</v>
      </c>
      <c r="L33" s="8">
        <f t="shared" ca="1" si="4"/>
        <v>0.16901563846207943</v>
      </c>
      <c r="M33" s="8">
        <f t="shared" ca="1" si="4"/>
        <v>0.35891713358120003</v>
      </c>
      <c r="N33" s="17">
        <f ca="1">Inputs!$B$7*$C33+Inputs!$B$8*D33</f>
        <v>-1.9260295515438197</v>
      </c>
      <c r="O33" s="17">
        <f ca="1">Inputs!$B$7*$C33+Inputs!$B$8*E33</f>
        <v>0.18413103935268116</v>
      </c>
      <c r="P33" s="17">
        <f ca="1">Inputs!$B$7*$C33+Inputs!$B$8*F33</f>
        <v>0.42211893299309233</v>
      </c>
      <c r="Q33" s="17">
        <f ca="1">Inputs!$B$7*$C33+Inputs!$B$8*G33</f>
        <v>-0.57142143126565759</v>
      </c>
      <c r="R33" s="17">
        <f ca="1">Inputs!$B$7*$C33+Inputs!$B$8*H33</f>
        <v>-1.9491558349344684</v>
      </c>
      <c r="S33" s="17">
        <f ca="1">Inputs!$B$7*$C33+Inputs!$B$8*I33</f>
        <v>-1.2120162401154411</v>
      </c>
      <c r="T33" s="17">
        <f ca="1">Inputs!$B$7*$C33+Inputs!$B$8*J33</f>
        <v>-0.94362500145633166</v>
      </c>
      <c r="U33" s="17">
        <f ca="1">Inputs!$B$7*$C33+Inputs!$B$8*K33</f>
        <v>-6.2524037341138428E-4</v>
      </c>
      <c r="V33" s="17">
        <f ca="1">Inputs!$B$7*$C33+Inputs!$B$8*L33</f>
        <v>-0.28918967085513636</v>
      </c>
      <c r="W33" s="17">
        <f ca="1">Inputs!$B$7*$C33+Inputs!$B$8*M33</f>
        <v>-0.11933661000905704</v>
      </c>
      <c r="X33" s="14">
        <f ca="1">IF(N33&lt;Inputs!$C$12,1,IF(N33&lt;Inputs!$C$13,2,IF(N33&lt;Inputs!$C$14,3,IF(N33&lt;Inputs!$C$15,4,IF(N33&lt;Inputs!$C$16,5,0)))))</f>
        <v>2</v>
      </c>
      <c r="Y33" s="14">
        <f ca="1">IF(O33&lt;Inputs!$C$12,1,IF(O33&lt;Inputs!$C$13,2,IF(O33&lt;Inputs!$C$14,3,IF(O33&lt;Inputs!$C$15,4,IF(O33&lt;Inputs!$C$16,5,0)))))</f>
        <v>0</v>
      </c>
      <c r="Z33" s="14">
        <f ca="1">IF(P33&lt;Inputs!$C$12,1,IF(P33&lt;Inputs!$C$13,2,IF(P33&lt;Inputs!$C$14,3,IF(P33&lt;Inputs!$C$15,4,IF(P33&lt;Inputs!$C$16,5,0)))))</f>
        <v>0</v>
      </c>
      <c r="AA33" s="14">
        <f ca="1">IF(Q33&lt;Inputs!$C$12,1,IF(Q33&lt;Inputs!$C$13,2,IF(Q33&lt;Inputs!$C$14,3,IF(Q33&lt;Inputs!$C$15,4,IF(Q33&lt;Inputs!$C$16,5,0)))))</f>
        <v>0</v>
      </c>
      <c r="AB33" s="14">
        <f ca="1">IF(R33&lt;Inputs!$C$12,1,IF(R33&lt;Inputs!$C$13,2,IF(R33&lt;Inputs!$C$14,3,IF(R33&lt;Inputs!$C$15,4,IF(R33&lt;Inputs!$C$16,5,0)))))</f>
        <v>2</v>
      </c>
      <c r="AC33" s="14">
        <f ca="1">IF(S33&lt;Inputs!$C$12,1,IF(S33&lt;Inputs!$C$13,2,IF(S33&lt;Inputs!$C$14,3,IF(S33&lt;Inputs!$C$15,4,IF(S33&lt;Inputs!$C$16,5,0)))))</f>
        <v>5</v>
      </c>
      <c r="AD33" s="14">
        <f ca="1">IF(T33&lt;Inputs!$C$12,1,IF(T33&lt;Inputs!$C$13,2,IF(T33&lt;Inputs!$C$14,3,IF(T33&lt;Inputs!$C$15,4,IF(T33&lt;Inputs!$C$16,5,0)))))</f>
        <v>0</v>
      </c>
      <c r="AE33" s="14">
        <f ca="1">IF(U33&lt;Inputs!$C$12,1,IF(U33&lt;Inputs!$C$13,2,IF(U33&lt;Inputs!$C$14,3,IF(U33&lt;Inputs!$C$15,4,IF(U33&lt;Inputs!$C$16,5,0)))))</f>
        <v>0</v>
      </c>
      <c r="AF33" s="14">
        <f ca="1">IF(V33&lt;Inputs!$C$12,1,IF(V33&lt;Inputs!$C$13,2,IF(V33&lt;Inputs!$C$14,3,IF(V33&lt;Inputs!$C$15,4,IF(V33&lt;Inputs!$C$16,5,0)))))</f>
        <v>0</v>
      </c>
      <c r="AG33" s="14">
        <f ca="1">IF(W33&lt;Inputs!$C$12,1,IF(W33&lt;Inputs!$C$13,2,IF(W33&lt;Inputs!$C$14,3,IF(W33&lt;Inputs!$C$15,4,IF(W33&lt;Inputs!$C$16,5,0)))))</f>
        <v>0</v>
      </c>
      <c r="AH33" s="14">
        <f t="shared" ca="1" si="5"/>
        <v>0</v>
      </c>
      <c r="AI33" s="14">
        <f t="shared" ca="1" si="1"/>
        <v>2</v>
      </c>
      <c r="AJ33" s="14">
        <f t="shared" ca="1" si="6"/>
        <v>2</v>
      </c>
      <c r="AK33" s="14">
        <f t="shared" ca="1" si="2"/>
        <v>2</v>
      </c>
      <c r="AL33" s="14">
        <f t="shared" ca="1" si="3"/>
        <v>3</v>
      </c>
      <c r="AM33" s="14">
        <f t="shared" ca="1" si="7"/>
        <v>3</v>
      </c>
      <c r="AN33" s="8">
        <f t="shared" ca="1" si="8"/>
        <v>-0.64051496082075499</v>
      </c>
    </row>
    <row r="34" spans="2:40">
      <c r="B34" s="14">
        <v>30</v>
      </c>
      <c r="C34" s="18">
        <f t="shared" ca="1" si="4"/>
        <v>-0.62511063467860639</v>
      </c>
      <c r="D34" s="8">
        <f t="shared" ca="1" si="4"/>
        <v>0.81822767793000173</v>
      </c>
      <c r="E34" s="8">
        <f t="shared" ca="1" si="4"/>
        <v>0.20165371776638738</v>
      </c>
      <c r="F34" s="8">
        <f t="shared" ca="1" si="4"/>
        <v>1.5239154777849713</v>
      </c>
      <c r="G34" s="8">
        <f t="shared" ca="1" si="4"/>
        <v>-0.42279762714172681</v>
      </c>
      <c r="H34" s="8">
        <f t="shared" ca="1" si="4"/>
        <v>0.72078991699226513</v>
      </c>
      <c r="I34" s="8">
        <f t="shared" ca="1" si="4"/>
        <v>1.2286032250567152</v>
      </c>
      <c r="J34" s="8">
        <f t="shared" ca="1" si="4"/>
        <v>-0.141569562583473</v>
      </c>
      <c r="K34" s="8">
        <f t="shared" ca="1" si="4"/>
        <v>-3.4429083719396118E-2</v>
      </c>
      <c r="L34" s="8">
        <f t="shared" ca="1" si="4"/>
        <v>0.47328297987206652</v>
      </c>
      <c r="M34" s="8">
        <f t="shared" ca="1" si="4"/>
        <v>-0.73978958217634794</v>
      </c>
      <c r="N34" s="17">
        <f ca="1">Inputs!$B$7*$C34+Inputs!$B$8*D34</f>
        <v>0.45228710904943509</v>
      </c>
      <c r="O34" s="17">
        <f ca="1">Inputs!$B$7*$C34+Inputs!$B$8*E34</f>
        <v>-9.9193406183400556E-2</v>
      </c>
      <c r="P34" s="17">
        <f ca="1">Inputs!$B$7*$C34+Inputs!$B$8*F34</f>
        <v>1.0834734655966263</v>
      </c>
      <c r="Q34" s="17">
        <f ca="1">Inputs!$B$7*$C34+Inputs!$B$8*G34</f>
        <v>-0.65771966852568475</v>
      </c>
      <c r="R34" s="17">
        <f ca="1">Inputs!$B$7*$C34+Inputs!$B$8*H34</f>
        <v>0.36513612623657393</v>
      </c>
      <c r="S34" s="17">
        <f ca="1">Inputs!$B$7*$C34+Inputs!$B$8*I34</f>
        <v>0.81933815692103495</v>
      </c>
      <c r="T34" s="17">
        <f ca="1">Inputs!$B$7*$C34+Inputs!$B$8*J34</f>
        <v>-0.40618164071250279</v>
      </c>
      <c r="U34" s="17">
        <f ca="1">Inputs!$B$7*$C34+Inputs!$B$8*K34</f>
        <v>-0.31035228315972063</v>
      </c>
      <c r="V34" s="17">
        <f ca="1">Inputs!$B$7*$C34+Inputs!$B$8*L34</f>
        <v>0.14375919171516194</v>
      </c>
      <c r="W34" s="17">
        <f ca="1">Inputs!$B$7*$C34+Inputs!$B$8*M34</f>
        <v>-0.94124589243687251</v>
      </c>
      <c r="X34" s="14">
        <f ca="1">IF(N34&lt;Inputs!$C$12,1,IF(N34&lt;Inputs!$C$13,2,IF(N34&lt;Inputs!$C$14,3,IF(N34&lt;Inputs!$C$15,4,IF(N34&lt;Inputs!$C$16,5,0)))))</f>
        <v>0</v>
      </c>
      <c r="Y34" s="14">
        <f ca="1">IF(O34&lt;Inputs!$C$12,1,IF(O34&lt;Inputs!$C$13,2,IF(O34&lt;Inputs!$C$14,3,IF(O34&lt;Inputs!$C$15,4,IF(O34&lt;Inputs!$C$16,5,0)))))</f>
        <v>0</v>
      </c>
      <c r="Z34" s="14">
        <f ca="1">IF(P34&lt;Inputs!$C$12,1,IF(P34&lt;Inputs!$C$13,2,IF(P34&lt;Inputs!$C$14,3,IF(P34&lt;Inputs!$C$15,4,IF(P34&lt;Inputs!$C$16,5,0)))))</f>
        <v>0</v>
      </c>
      <c r="AA34" s="14">
        <f ca="1">IF(Q34&lt;Inputs!$C$12,1,IF(Q34&lt;Inputs!$C$13,2,IF(Q34&lt;Inputs!$C$14,3,IF(Q34&lt;Inputs!$C$15,4,IF(Q34&lt;Inputs!$C$16,5,0)))))</f>
        <v>0</v>
      </c>
      <c r="AB34" s="14">
        <f ca="1">IF(R34&lt;Inputs!$C$12,1,IF(R34&lt;Inputs!$C$13,2,IF(R34&lt;Inputs!$C$14,3,IF(R34&lt;Inputs!$C$15,4,IF(R34&lt;Inputs!$C$16,5,0)))))</f>
        <v>0</v>
      </c>
      <c r="AC34" s="14">
        <f ca="1">IF(S34&lt;Inputs!$C$12,1,IF(S34&lt;Inputs!$C$13,2,IF(S34&lt;Inputs!$C$14,3,IF(S34&lt;Inputs!$C$15,4,IF(S34&lt;Inputs!$C$16,5,0)))))</f>
        <v>0</v>
      </c>
      <c r="AD34" s="14">
        <f ca="1">IF(T34&lt;Inputs!$C$12,1,IF(T34&lt;Inputs!$C$13,2,IF(T34&lt;Inputs!$C$14,3,IF(T34&lt;Inputs!$C$15,4,IF(T34&lt;Inputs!$C$16,5,0)))))</f>
        <v>0</v>
      </c>
      <c r="AE34" s="14">
        <f ca="1">IF(U34&lt;Inputs!$C$12,1,IF(U34&lt;Inputs!$C$13,2,IF(U34&lt;Inputs!$C$14,3,IF(U34&lt;Inputs!$C$15,4,IF(U34&lt;Inputs!$C$16,5,0)))))</f>
        <v>0</v>
      </c>
      <c r="AF34" s="14">
        <f ca="1">IF(V34&lt;Inputs!$C$12,1,IF(V34&lt;Inputs!$C$13,2,IF(V34&lt;Inputs!$C$14,3,IF(V34&lt;Inputs!$C$15,4,IF(V34&lt;Inputs!$C$16,5,0)))))</f>
        <v>0</v>
      </c>
      <c r="AG34" s="14">
        <f ca="1">IF(W34&lt;Inputs!$C$12,1,IF(W34&lt;Inputs!$C$13,2,IF(W34&lt;Inputs!$C$14,3,IF(W34&lt;Inputs!$C$15,4,IF(W34&lt;Inputs!$C$16,5,0)))))</f>
        <v>0</v>
      </c>
      <c r="AH34" s="14">
        <f t="shared" ca="1" si="5"/>
        <v>0</v>
      </c>
      <c r="AI34" s="14">
        <f t="shared" ca="1" si="1"/>
        <v>0</v>
      </c>
      <c r="AJ34" s="14">
        <f t="shared" ca="1" si="6"/>
        <v>0</v>
      </c>
      <c r="AK34" s="14">
        <f t="shared" ca="1" si="2"/>
        <v>0</v>
      </c>
      <c r="AL34" s="14">
        <f t="shared" ca="1" si="3"/>
        <v>0</v>
      </c>
      <c r="AM34" s="14">
        <f t="shared" ca="1" si="7"/>
        <v>0</v>
      </c>
      <c r="AN34" s="8">
        <f t="shared" ca="1" si="8"/>
        <v>4.4930115850065101E-2</v>
      </c>
    </row>
    <row r="35" spans="2:40">
      <c r="B35" s="14">
        <v>31</v>
      </c>
      <c r="C35" s="18">
        <f t="shared" ca="1" si="4"/>
        <v>8.9844248790599116E-2</v>
      </c>
      <c r="D35" s="8">
        <f t="shared" ca="1" si="4"/>
        <v>-0.4408511673847767</v>
      </c>
      <c r="E35" s="8">
        <f t="shared" ca="1" si="4"/>
        <v>-0.49523290430520112</v>
      </c>
      <c r="F35" s="8">
        <f t="shared" ca="1" si="4"/>
        <v>-1.3958187585616151</v>
      </c>
      <c r="G35" s="8">
        <f t="shared" ca="1" si="4"/>
        <v>-0.64530404044398104</v>
      </c>
      <c r="H35" s="8">
        <f t="shared" ca="1" si="4"/>
        <v>1.1646090420916411</v>
      </c>
      <c r="I35" s="8">
        <f t="shared" ca="1" si="4"/>
        <v>-0.56720564386003247</v>
      </c>
      <c r="J35" s="8">
        <f t="shared" ca="1" si="4"/>
        <v>-0.91731781441605575</v>
      </c>
      <c r="K35" s="8">
        <f t="shared" ca="1" si="4"/>
        <v>0.32063599128292514</v>
      </c>
      <c r="L35" s="8">
        <f t="shared" ca="1" si="4"/>
        <v>-0.58729122767509778</v>
      </c>
      <c r="M35" s="8">
        <f t="shared" ca="1" si="4"/>
        <v>0.93381349649869516</v>
      </c>
      <c r="N35" s="17">
        <f ca="1">Inputs!$B$7*$C35+Inputs!$B$8*D35</f>
        <v>-0.35412970175636294</v>
      </c>
      <c r="O35" s="17">
        <f ca="1">Inputs!$B$7*$C35+Inputs!$B$8*E35</f>
        <v>-0.40277020595179458</v>
      </c>
      <c r="P35" s="17">
        <f ca="1">Inputs!$B$7*$C35+Inputs!$B$8*F35</f>
        <v>-1.2082786818286186</v>
      </c>
      <c r="Q35" s="17">
        <f ca="1">Inputs!$B$7*$C35+Inputs!$B$8*G35</f>
        <v>-0.5369979106985695</v>
      </c>
      <c r="R35" s="17">
        <f ca="1">Inputs!$B$7*$C35+Inputs!$B$8*H35</f>
        <v>1.0818375636677657</v>
      </c>
      <c r="S35" s="17">
        <f ca="1">Inputs!$B$7*$C35+Inputs!$B$8*I35</f>
        <v>-0.46714458122039093</v>
      </c>
      <c r="T35" s="17">
        <f ca="1">Inputs!$B$7*$C35+Inputs!$B$8*J35</f>
        <v>-0.78029442646569824</v>
      </c>
      <c r="U35" s="17">
        <f ca="1">Inputs!$B$7*$C35+Inputs!$B$8*K35</f>
        <v>0.32696511855329685</v>
      </c>
      <c r="V35" s="17">
        <f ca="1">Inputs!$B$7*$C35+Inputs!$B$8*L35</f>
        <v>-0.48510967353169321</v>
      </c>
      <c r="W35" s="17">
        <f ca="1">Inputs!$B$7*$C35+Inputs!$B$8*M35</f>
        <v>0.87540775212777422</v>
      </c>
      <c r="X35" s="14">
        <f ca="1">IF(N35&lt;Inputs!$C$12,1,IF(N35&lt;Inputs!$C$13,2,IF(N35&lt;Inputs!$C$14,3,IF(N35&lt;Inputs!$C$15,4,IF(N35&lt;Inputs!$C$16,5,0)))))</f>
        <v>0</v>
      </c>
      <c r="Y35" s="14">
        <f ca="1">IF(O35&lt;Inputs!$C$12,1,IF(O35&lt;Inputs!$C$13,2,IF(O35&lt;Inputs!$C$14,3,IF(O35&lt;Inputs!$C$15,4,IF(O35&lt;Inputs!$C$16,5,0)))))</f>
        <v>0</v>
      </c>
      <c r="Z35" s="14">
        <f ca="1">IF(P35&lt;Inputs!$C$12,1,IF(P35&lt;Inputs!$C$13,2,IF(P35&lt;Inputs!$C$14,3,IF(P35&lt;Inputs!$C$15,4,IF(P35&lt;Inputs!$C$16,5,0)))))</f>
        <v>5</v>
      </c>
      <c r="AA35" s="14">
        <f ca="1">IF(Q35&lt;Inputs!$C$12,1,IF(Q35&lt;Inputs!$C$13,2,IF(Q35&lt;Inputs!$C$14,3,IF(Q35&lt;Inputs!$C$15,4,IF(Q35&lt;Inputs!$C$16,5,0)))))</f>
        <v>0</v>
      </c>
      <c r="AB35" s="14">
        <f ca="1">IF(R35&lt;Inputs!$C$12,1,IF(R35&lt;Inputs!$C$13,2,IF(R35&lt;Inputs!$C$14,3,IF(R35&lt;Inputs!$C$15,4,IF(R35&lt;Inputs!$C$16,5,0)))))</f>
        <v>0</v>
      </c>
      <c r="AC35" s="14">
        <f ca="1">IF(S35&lt;Inputs!$C$12,1,IF(S35&lt;Inputs!$C$13,2,IF(S35&lt;Inputs!$C$14,3,IF(S35&lt;Inputs!$C$15,4,IF(S35&lt;Inputs!$C$16,5,0)))))</f>
        <v>0</v>
      </c>
      <c r="AD35" s="14">
        <f ca="1">IF(T35&lt;Inputs!$C$12,1,IF(T35&lt;Inputs!$C$13,2,IF(T35&lt;Inputs!$C$14,3,IF(T35&lt;Inputs!$C$15,4,IF(T35&lt;Inputs!$C$16,5,0)))))</f>
        <v>0</v>
      </c>
      <c r="AE35" s="14">
        <f ca="1">IF(U35&lt;Inputs!$C$12,1,IF(U35&lt;Inputs!$C$13,2,IF(U35&lt;Inputs!$C$14,3,IF(U35&lt;Inputs!$C$15,4,IF(U35&lt;Inputs!$C$16,5,0)))))</f>
        <v>0</v>
      </c>
      <c r="AF35" s="14">
        <f ca="1">IF(V35&lt;Inputs!$C$12,1,IF(V35&lt;Inputs!$C$13,2,IF(V35&lt;Inputs!$C$14,3,IF(V35&lt;Inputs!$C$15,4,IF(V35&lt;Inputs!$C$16,5,0)))))</f>
        <v>0</v>
      </c>
      <c r="AG35" s="14">
        <f ca="1">IF(W35&lt;Inputs!$C$12,1,IF(W35&lt;Inputs!$C$13,2,IF(W35&lt;Inputs!$C$14,3,IF(W35&lt;Inputs!$C$15,4,IF(W35&lt;Inputs!$C$16,5,0)))))</f>
        <v>0</v>
      </c>
      <c r="AH35" s="14">
        <f t="shared" ca="1" si="5"/>
        <v>0</v>
      </c>
      <c r="AI35" s="14">
        <f t="shared" ca="1" si="1"/>
        <v>0</v>
      </c>
      <c r="AJ35" s="14">
        <f t="shared" ca="1" si="6"/>
        <v>0</v>
      </c>
      <c r="AK35" s="14">
        <f t="shared" ca="1" si="2"/>
        <v>0</v>
      </c>
      <c r="AL35" s="14">
        <f t="shared" ca="1" si="3"/>
        <v>1</v>
      </c>
      <c r="AM35" s="14">
        <f t="shared" ca="1" si="7"/>
        <v>1</v>
      </c>
      <c r="AN35" s="8">
        <f t="shared" ca="1" si="8"/>
        <v>-0.19505147471042911</v>
      </c>
    </row>
    <row r="36" spans="2:40">
      <c r="B36" s="14">
        <v>32</v>
      </c>
      <c r="C36" s="18">
        <f t="shared" ca="1" si="4"/>
        <v>-1.1838781257133584</v>
      </c>
      <c r="D36" s="8">
        <f t="shared" ca="1" si="4"/>
        <v>7.354474950831473E-4</v>
      </c>
      <c r="E36" s="8">
        <f t="shared" ca="1" si="4"/>
        <v>-0.87469777069557619</v>
      </c>
      <c r="F36" s="8">
        <f t="shared" ca="1" si="4"/>
        <v>2.2314386295734262E-2</v>
      </c>
      <c r="G36" s="8">
        <f t="shared" ca="1" si="4"/>
        <v>5.4904738468381994E-2</v>
      </c>
      <c r="H36" s="8">
        <f t="shared" ca="1" si="4"/>
        <v>-0.57286632970501661</v>
      </c>
      <c r="I36" s="8">
        <f t="shared" ca="1" si="4"/>
        <v>0.55317450204614116</v>
      </c>
      <c r="J36" s="8">
        <f t="shared" ca="1" si="4"/>
        <v>0.12206053071974353</v>
      </c>
      <c r="K36" s="8">
        <f t="shared" ca="1" si="4"/>
        <v>0.27202622036580565</v>
      </c>
      <c r="L36" s="8">
        <f t="shared" ca="1" si="4"/>
        <v>0.72807752870615916</v>
      </c>
      <c r="M36" s="8">
        <f t="shared" ca="1" si="4"/>
        <v>-1.0704481078987886</v>
      </c>
      <c r="N36" s="17">
        <f ca="1">Inputs!$B$7*$C36+Inputs!$B$8*D36</f>
        <v>-0.52878858899686709</v>
      </c>
      <c r="O36" s="17">
        <f ca="1">Inputs!$B$7*$C36+Inputs!$B$8*E36</f>
        <v>-1.3117998632511549</v>
      </c>
      <c r="P36" s="17">
        <f ca="1">Inputs!$B$7*$C36+Inputs!$B$8*F36</f>
        <v>-0.50948779938064159</v>
      </c>
      <c r="Q36" s="17">
        <f ca="1">Inputs!$B$7*$C36+Inputs!$B$8*G36</f>
        <v>-0.48033810223316226</v>
      </c>
      <c r="R36" s="17">
        <f ca="1">Inputs!$B$7*$C36+Inputs!$B$8*H36</f>
        <v>-1.0418336153305119</v>
      </c>
      <c r="S36" s="17">
        <f ca="1">Inputs!$B$7*$C36+Inputs!$B$8*I36</f>
        <v>-3.4672077236114984E-2</v>
      </c>
      <c r="T36" s="17">
        <f ca="1">Inputs!$B$7*$C36+Inputs!$B$8*J36</f>
        <v>-0.42027213561040305</v>
      </c>
      <c r="U36" s="17">
        <f ca="1">Inputs!$B$7*$C36+Inputs!$B$8*K36</f>
        <v>-0.28613874507391057</v>
      </c>
      <c r="V36" s="17">
        <f ca="1">Inputs!$B$7*$C36+Inputs!$B$8*L36</f>
        <v>0.12176594559678833</v>
      </c>
      <c r="W36" s="17">
        <f ca="1">Inputs!$B$7*$C36+Inputs!$B$8*M36</f>
        <v>-1.4868842874931105</v>
      </c>
      <c r="X36" s="14">
        <f ca="1">IF(N36&lt;Inputs!$C$12,1,IF(N36&lt;Inputs!$C$13,2,IF(N36&lt;Inputs!$C$14,3,IF(N36&lt;Inputs!$C$15,4,IF(N36&lt;Inputs!$C$16,5,0)))))</f>
        <v>0</v>
      </c>
      <c r="Y36" s="14">
        <f ca="1">IF(O36&lt;Inputs!$C$12,1,IF(O36&lt;Inputs!$C$13,2,IF(O36&lt;Inputs!$C$14,3,IF(O36&lt;Inputs!$C$15,4,IF(O36&lt;Inputs!$C$16,5,0)))))</f>
        <v>4</v>
      </c>
      <c r="Z36" s="14">
        <f ca="1">IF(P36&lt;Inputs!$C$12,1,IF(P36&lt;Inputs!$C$13,2,IF(P36&lt;Inputs!$C$14,3,IF(P36&lt;Inputs!$C$15,4,IF(P36&lt;Inputs!$C$16,5,0)))))</f>
        <v>0</v>
      </c>
      <c r="AA36" s="14">
        <f ca="1">IF(Q36&lt;Inputs!$C$12,1,IF(Q36&lt;Inputs!$C$13,2,IF(Q36&lt;Inputs!$C$14,3,IF(Q36&lt;Inputs!$C$15,4,IF(Q36&lt;Inputs!$C$16,5,0)))))</f>
        <v>0</v>
      </c>
      <c r="AB36" s="14">
        <f ca="1">IF(R36&lt;Inputs!$C$12,1,IF(R36&lt;Inputs!$C$13,2,IF(R36&lt;Inputs!$C$14,3,IF(R36&lt;Inputs!$C$15,4,IF(R36&lt;Inputs!$C$16,5,0)))))</f>
        <v>5</v>
      </c>
      <c r="AC36" s="14">
        <f ca="1">IF(S36&lt;Inputs!$C$12,1,IF(S36&lt;Inputs!$C$13,2,IF(S36&lt;Inputs!$C$14,3,IF(S36&lt;Inputs!$C$15,4,IF(S36&lt;Inputs!$C$16,5,0)))))</f>
        <v>0</v>
      </c>
      <c r="AD36" s="14">
        <f ca="1">IF(T36&lt;Inputs!$C$12,1,IF(T36&lt;Inputs!$C$13,2,IF(T36&lt;Inputs!$C$14,3,IF(T36&lt;Inputs!$C$15,4,IF(T36&lt;Inputs!$C$16,5,0)))))</f>
        <v>0</v>
      </c>
      <c r="AE36" s="14">
        <f ca="1">IF(U36&lt;Inputs!$C$12,1,IF(U36&lt;Inputs!$C$13,2,IF(U36&lt;Inputs!$C$14,3,IF(U36&lt;Inputs!$C$15,4,IF(U36&lt;Inputs!$C$16,5,0)))))</f>
        <v>0</v>
      </c>
      <c r="AF36" s="14">
        <f ca="1">IF(V36&lt;Inputs!$C$12,1,IF(V36&lt;Inputs!$C$13,2,IF(V36&lt;Inputs!$C$14,3,IF(V36&lt;Inputs!$C$15,4,IF(V36&lt;Inputs!$C$16,5,0)))))</f>
        <v>0</v>
      </c>
      <c r="AG36" s="14">
        <f ca="1">IF(W36&lt;Inputs!$C$12,1,IF(W36&lt;Inputs!$C$13,2,IF(W36&lt;Inputs!$C$14,3,IF(W36&lt;Inputs!$C$15,4,IF(W36&lt;Inputs!$C$16,5,0)))))</f>
        <v>4</v>
      </c>
      <c r="AH36" s="14">
        <f t="shared" ca="1" si="5"/>
        <v>0</v>
      </c>
      <c r="AI36" s="14">
        <f t="shared" ca="1" si="1"/>
        <v>0</v>
      </c>
      <c r="AJ36" s="14">
        <f t="shared" ca="1" si="6"/>
        <v>0</v>
      </c>
      <c r="AK36" s="14">
        <f t="shared" ca="1" si="2"/>
        <v>2</v>
      </c>
      <c r="AL36" s="14">
        <f t="shared" ca="1" si="3"/>
        <v>3</v>
      </c>
      <c r="AM36" s="14">
        <f t="shared" ca="1" si="7"/>
        <v>3</v>
      </c>
      <c r="AN36" s="8">
        <f t="shared" ca="1" si="8"/>
        <v>-0.59784492690090885</v>
      </c>
    </row>
    <row r="37" spans="2:40">
      <c r="B37" s="14">
        <v>33</v>
      </c>
      <c r="C37" s="18">
        <f t="shared" ca="1" si="4"/>
        <v>0.19354366430656583</v>
      </c>
      <c r="D37" s="8">
        <f t="shared" ca="1" si="4"/>
        <v>-2.5566544540014307</v>
      </c>
      <c r="E37" s="8">
        <f t="shared" ca="1" si="4"/>
        <v>-0.92585393513144443</v>
      </c>
      <c r="F37" s="8">
        <f t="shared" ca="1" si="4"/>
        <v>-0.71145727608369724</v>
      </c>
      <c r="G37" s="8">
        <f t="shared" ca="1" si="4"/>
        <v>1.0950936469426635</v>
      </c>
      <c r="H37" s="8">
        <f t="shared" ca="1" si="4"/>
        <v>0.13593653561997374</v>
      </c>
      <c r="I37" s="8">
        <f t="shared" ca="1" si="4"/>
        <v>-0.16356808611171597</v>
      </c>
      <c r="J37" s="8">
        <f t="shared" ca="1" si="4"/>
        <v>-0.37410238426780451</v>
      </c>
      <c r="K37" s="8">
        <f t="shared" ca="1" si="4"/>
        <v>-1.7634085205362078</v>
      </c>
      <c r="L37" s="8">
        <f t="shared" ca="1" si="4"/>
        <v>0.4932439637514191</v>
      </c>
      <c r="M37" s="8">
        <f t="shared" ca="1" si="4"/>
        <v>-0.39682797268789038</v>
      </c>
      <c r="N37" s="17">
        <f ca="1">Inputs!$B$7*$C37+Inputs!$B$8*D37</f>
        <v>-2.2001859036491469</v>
      </c>
      <c r="O37" s="17">
        <f ca="1">Inputs!$B$7*$C37+Inputs!$B$8*E37</f>
        <v>-0.74155357647505993</v>
      </c>
      <c r="P37" s="17">
        <f ca="1">Inputs!$B$7*$C37+Inputs!$B$8*F37</f>
        <v>-0.54979137496321673</v>
      </c>
      <c r="Q37" s="17">
        <f ca="1">Inputs!$B$7*$C37+Inputs!$B$8*G37</f>
        <v>1.0660368925175563</v>
      </c>
      <c r="R37" s="17">
        <f ca="1">Inputs!$B$7*$C37+Inputs!$B$8*H37</f>
        <v>0.2081406917096093</v>
      </c>
      <c r="S37" s="17">
        <f ca="1">Inputs!$B$7*$C37+Inputs!$B$8*I37</f>
        <v>-5.9744385797358274E-2</v>
      </c>
      <c r="T37" s="17">
        <f ca="1">Inputs!$B$7*$C37+Inputs!$B$8*J37</f>
        <v>-0.24805198670624734</v>
      </c>
      <c r="U37" s="17">
        <f ca="1">Inputs!$B$7*$C37+Inputs!$B$8*K37</f>
        <v>-1.4906851716077414</v>
      </c>
      <c r="V37" s="17">
        <f ca="1">Inputs!$B$7*$C37+Inputs!$B$8*L37</f>
        <v>0.52772617097662233</v>
      </c>
      <c r="W37" s="17">
        <f ca="1">Inputs!$B$7*$C37+Inputs!$B$8*M37</f>
        <v>-0.26837837092064493</v>
      </c>
      <c r="X37" s="14">
        <f ca="1">IF(N37&lt;Inputs!$C$12,1,IF(N37&lt;Inputs!$C$13,2,IF(N37&lt;Inputs!$C$14,3,IF(N37&lt;Inputs!$C$15,4,IF(N37&lt;Inputs!$C$16,5,0)))))</f>
        <v>2</v>
      </c>
      <c r="Y37" s="14">
        <f ca="1">IF(O37&lt;Inputs!$C$12,1,IF(O37&lt;Inputs!$C$13,2,IF(O37&lt;Inputs!$C$14,3,IF(O37&lt;Inputs!$C$15,4,IF(O37&lt;Inputs!$C$16,5,0)))))</f>
        <v>0</v>
      </c>
      <c r="Z37" s="14">
        <f ca="1">IF(P37&lt;Inputs!$C$12,1,IF(P37&lt;Inputs!$C$13,2,IF(P37&lt;Inputs!$C$14,3,IF(P37&lt;Inputs!$C$15,4,IF(P37&lt;Inputs!$C$16,5,0)))))</f>
        <v>0</v>
      </c>
      <c r="AA37" s="14">
        <f ca="1">IF(Q37&lt;Inputs!$C$12,1,IF(Q37&lt;Inputs!$C$13,2,IF(Q37&lt;Inputs!$C$14,3,IF(Q37&lt;Inputs!$C$15,4,IF(Q37&lt;Inputs!$C$16,5,0)))))</f>
        <v>0</v>
      </c>
      <c r="AB37" s="14">
        <f ca="1">IF(R37&lt;Inputs!$C$12,1,IF(R37&lt;Inputs!$C$13,2,IF(R37&lt;Inputs!$C$14,3,IF(R37&lt;Inputs!$C$15,4,IF(R37&lt;Inputs!$C$16,5,0)))))</f>
        <v>0</v>
      </c>
      <c r="AC37" s="14">
        <f ca="1">IF(S37&lt;Inputs!$C$12,1,IF(S37&lt;Inputs!$C$13,2,IF(S37&lt;Inputs!$C$14,3,IF(S37&lt;Inputs!$C$15,4,IF(S37&lt;Inputs!$C$16,5,0)))))</f>
        <v>0</v>
      </c>
      <c r="AD37" s="14">
        <f ca="1">IF(T37&lt;Inputs!$C$12,1,IF(T37&lt;Inputs!$C$13,2,IF(T37&lt;Inputs!$C$14,3,IF(T37&lt;Inputs!$C$15,4,IF(T37&lt;Inputs!$C$16,5,0)))))</f>
        <v>0</v>
      </c>
      <c r="AE37" s="14">
        <f ca="1">IF(U37&lt;Inputs!$C$12,1,IF(U37&lt;Inputs!$C$13,2,IF(U37&lt;Inputs!$C$14,3,IF(U37&lt;Inputs!$C$15,4,IF(U37&lt;Inputs!$C$16,5,0)))))</f>
        <v>4</v>
      </c>
      <c r="AF37" s="14">
        <f ca="1">IF(V37&lt;Inputs!$C$12,1,IF(V37&lt;Inputs!$C$13,2,IF(V37&lt;Inputs!$C$14,3,IF(V37&lt;Inputs!$C$15,4,IF(V37&lt;Inputs!$C$16,5,0)))))</f>
        <v>0</v>
      </c>
      <c r="AG37" s="14">
        <f ca="1">IF(W37&lt;Inputs!$C$12,1,IF(W37&lt;Inputs!$C$13,2,IF(W37&lt;Inputs!$C$14,3,IF(W37&lt;Inputs!$C$15,4,IF(W37&lt;Inputs!$C$16,5,0)))))</f>
        <v>0</v>
      </c>
      <c r="AH37" s="14">
        <f t="shared" ref="AH37:AH54" ca="1" si="9">COUNTIF(X37:AG37,1)</f>
        <v>0</v>
      </c>
      <c r="AI37" s="14">
        <f t="shared" ref="AI37:AI54" ca="1" si="10">COUNTIFS(X37:AG37,"&gt;=1",X37:AG37,"&lt;=2")</f>
        <v>1</v>
      </c>
      <c r="AJ37" s="14">
        <f t="shared" ref="AJ37:AJ54" ca="1" si="11">COUNTIFS(X37:AG37,"&gt;=1",X37:AG37,"&lt;=3")</f>
        <v>1</v>
      </c>
      <c r="AK37" s="14">
        <f t="shared" ref="AK37:AK54" ca="1" si="12">COUNTIFS(X37:AG37,"&gt;=1",X37:AG37,"&lt;=4")</f>
        <v>2</v>
      </c>
      <c r="AL37" s="14">
        <f t="shared" ref="AL37:AL54" ca="1" si="13">COUNTIFS(X37:AG37,"&gt;=1",X37:AG37,"&lt;=5")</f>
        <v>2</v>
      </c>
      <c r="AM37" s="14">
        <f t="shared" ca="1" si="7"/>
        <v>2</v>
      </c>
      <c r="AN37" s="8">
        <f t="shared" ref="AN37:AN54" ca="1" si="14">AVERAGE(N37:W37)</f>
        <v>-0.37564870149156271</v>
      </c>
    </row>
    <row r="38" spans="2:40">
      <c r="B38" s="14">
        <v>34</v>
      </c>
      <c r="C38" s="18">
        <f t="shared" ca="1" si="4"/>
        <v>1.6553245817117628E-2</v>
      </c>
      <c r="D38" s="8">
        <f t="shared" ca="1" si="4"/>
        <v>0.96391437059381779</v>
      </c>
      <c r="E38" s="8">
        <f t="shared" ca="1" si="4"/>
        <v>-0.13280724408612266</v>
      </c>
      <c r="F38" s="8">
        <f t="shared" ca="1" si="4"/>
        <v>-0.69751437821626039</v>
      </c>
      <c r="G38" s="8">
        <f t="shared" ca="1" si="4"/>
        <v>6.7744860413644246E-3</v>
      </c>
      <c r="H38" s="8">
        <f t="shared" ca="1" si="4"/>
        <v>-1.3677850720767288</v>
      </c>
      <c r="I38" s="8">
        <f t="shared" ca="1" si="4"/>
        <v>-0.21306611924112795</v>
      </c>
      <c r="J38" s="8">
        <f t="shared" ca="1" si="4"/>
        <v>-1.1057064481645014</v>
      </c>
      <c r="K38" s="8">
        <f t="shared" ca="1" si="4"/>
        <v>-0.60140753207532482</v>
      </c>
      <c r="L38" s="8">
        <f t="shared" ca="1" si="4"/>
        <v>0.40784190358703037</v>
      </c>
      <c r="M38" s="8">
        <f t="shared" ca="1" si="4"/>
        <v>-0.29533324539334299</v>
      </c>
      <c r="N38" s="17">
        <f ca="1">Inputs!$B$7*$C38+Inputs!$B$8*D38</f>
        <v>0.86955405943374819</v>
      </c>
      <c r="O38" s="17">
        <f ca="1">Inputs!$B$7*$C38+Inputs!$B$8*E38</f>
        <v>-0.11138357369332305</v>
      </c>
      <c r="P38" s="17">
        <f ca="1">Inputs!$B$7*$C38+Inputs!$B$8*F38</f>
        <v>-0.61647298941095485</v>
      </c>
      <c r="Q38" s="17">
        <f ca="1">Inputs!$B$7*$C38+Inputs!$B$8*G38</f>
        <v>1.3462121099513535E-2</v>
      </c>
      <c r="R38" s="17">
        <f ca="1">Inputs!$B$7*$C38+Inputs!$B$8*H38</f>
        <v>-1.2159813233301384</v>
      </c>
      <c r="S38" s="17">
        <f ca="1">Inputs!$B$7*$C38+Inputs!$B$8*I38</f>
        <v>-0.18316929395102738</v>
      </c>
      <c r="T38" s="17">
        <f ca="1">Inputs!$B$7*$C38+Inputs!$B$8*J38</f>
        <v>-0.98157107592320125</v>
      </c>
      <c r="U38" s="17">
        <f ca="1">Inputs!$B$7*$C38+Inputs!$B$8*K38</f>
        <v>-0.53051241298125673</v>
      </c>
      <c r="V38" s="17">
        <f ca="1">Inputs!$B$7*$C38+Inputs!$B$8*L38</f>
        <v>0.37218772477647388</v>
      </c>
      <c r="W38" s="17">
        <f ca="1">Inputs!$B$7*$C38+Inputs!$B$8*M38</f>
        <v>-0.25675124850698877</v>
      </c>
      <c r="X38" s="14">
        <f ca="1">IF(N38&lt;Inputs!$C$12,1,IF(N38&lt;Inputs!$C$13,2,IF(N38&lt;Inputs!$C$14,3,IF(N38&lt;Inputs!$C$15,4,IF(N38&lt;Inputs!$C$16,5,0)))))</f>
        <v>0</v>
      </c>
      <c r="Y38" s="14">
        <f ca="1">IF(O38&lt;Inputs!$C$12,1,IF(O38&lt;Inputs!$C$13,2,IF(O38&lt;Inputs!$C$14,3,IF(O38&lt;Inputs!$C$15,4,IF(O38&lt;Inputs!$C$16,5,0)))))</f>
        <v>0</v>
      </c>
      <c r="Z38" s="14">
        <f ca="1">IF(P38&lt;Inputs!$C$12,1,IF(P38&lt;Inputs!$C$13,2,IF(P38&lt;Inputs!$C$14,3,IF(P38&lt;Inputs!$C$15,4,IF(P38&lt;Inputs!$C$16,5,0)))))</f>
        <v>0</v>
      </c>
      <c r="AA38" s="14">
        <f ca="1">IF(Q38&lt;Inputs!$C$12,1,IF(Q38&lt;Inputs!$C$13,2,IF(Q38&lt;Inputs!$C$14,3,IF(Q38&lt;Inputs!$C$15,4,IF(Q38&lt;Inputs!$C$16,5,0)))))</f>
        <v>0</v>
      </c>
      <c r="AB38" s="14">
        <f ca="1">IF(R38&lt;Inputs!$C$12,1,IF(R38&lt;Inputs!$C$13,2,IF(R38&lt;Inputs!$C$14,3,IF(R38&lt;Inputs!$C$15,4,IF(R38&lt;Inputs!$C$16,5,0)))))</f>
        <v>5</v>
      </c>
      <c r="AC38" s="14">
        <f ca="1">IF(S38&lt;Inputs!$C$12,1,IF(S38&lt;Inputs!$C$13,2,IF(S38&lt;Inputs!$C$14,3,IF(S38&lt;Inputs!$C$15,4,IF(S38&lt;Inputs!$C$16,5,0)))))</f>
        <v>0</v>
      </c>
      <c r="AD38" s="14">
        <f ca="1">IF(T38&lt;Inputs!$C$12,1,IF(T38&lt;Inputs!$C$13,2,IF(T38&lt;Inputs!$C$14,3,IF(T38&lt;Inputs!$C$15,4,IF(T38&lt;Inputs!$C$16,5,0)))))</f>
        <v>0</v>
      </c>
      <c r="AE38" s="14">
        <f ca="1">IF(U38&lt;Inputs!$C$12,1,IF(U38&lt;Inputs!$C$13,2,IF(U38&lt;Inputs!$C$14,3,IF(U38&lt;Inputs!$C$15,4,IF(U38&lt;Inputs!$C$16,5,0)))))</f>
        <v>0</v>
      </c>
      <c r="AF38" s="14">
        <f ca="1">IF(V38&lt;Inputs!$C$12,1,IF(V38&lt;Inputs!$C$13,2,IF(V38&lt;Inputs!$C$14,3,IF(V38&lt;Inputs!$C$15,4,IF(V38&lt;Inputs!$C$16,5,0)))))</f>
        <v>0</v>
      </c>
      <c r="AG38" s="14">
        <f ca="1">IF(W38&lt;Inputs!$C$12,1,IF(W38&lt;Inputs!$C$13,2,IF(W38&lt;Inputs!$C$14,3,IF(W38&lt;Inputs!$C$15,4,IF(W38&lt;Inputs!$C$16,5,0)))))</f>
        <v>0</v>
      </c>
      <c r="AH38" s="14">
        <f t="shared" ca="1" si="9"/>
        <v>0</v>
      </c>
      <c r="AI38" s="14">
        <f t="shared" ca="1" si="10"/>
        <v>0</v>
      </c>
      <c r="AJ38" s="14">
        <f t="shared" ca="1" si="11"/>
        <v>0</v>
      </c>
      <c r="AK38" s="14">
        <f t="shared" ca="1" si="12"/>
        <v>0</v>
      </c>
      <c r="AL38" s="14">
        <f t="shared" ca="1" si="13"/>
        <v>1</v>
      </c>
      <c r="AM38" s="14">
        <f t="shared" ca="1" si="7"/>
        <v>1</v>
      </c>
      <c r="AN38" s="8">
        <f t="shared" ca="1" si="14"/>
        <v>-0.26406380124871548</v>
      </c>
    </row>
    <row r="39" spans="2:40">
      <c r="B39" s="14">
        <v>35</v>
      </c>
      <c r="C39" s="18">
        <f t="shared" ca="1" si="4"/>
        <v>0.46604377068090935</v>
      </c>
      <c r="D39" s="8">
        <f t="shared" ca="1" si="4"/>
        <v>-1.0095190864946513</v>
      </c>
      <c r="E39" s="8">
        <f t="shared" ca="1" si="4"/>
        <v>1.9017598103252282</v>
      </c>
      <c r="F39" s="8">
        <f t="shared" ca="1" si="4"/>
        <v>-0.32521593565846119</v>
      </c>
      <c r="G39" s="8">
        <f t="shared" ca="1" si="4"/>
        <v>-0.50955434307466307</v>
      </c>
      <c r="H39" s="8">
        <f t="shared" ca="1" si="4"/>
        <v>-1.1717561711930422</v>
      </c>
      <c r="I39" s="8">
        <f t="shared" ca="1" si="4"/>
        <v>-5.5774525766567773E-2</v>
      </c>
      <c r="J39" s="8">
        <f t="shared" ca="1" si="4"/>
        <v>0.53996767054357842</v>
      </c>
      <c r="K39" s="8">
        <f t="shared" ca="1" si="4"/>
        <v>-0.35345283432796382</v>
      </c>
      <c r="L39" s="8">
        <f t="shared" ca="1" si="4"/>
        <v>-0.17766168897336332</v>
      </c>
      <c r="M39" s="8">
        <f t="shared" ca="1" si="4"/>
        <v>-1.0696528328132571</v>
      </c>
      <c r="N39" s="17">
        <f ca="1">Inputs!$B$7*$C39+Inputs!$B$8*D39</f>
        <v>-0.69452021044764467</v>
      </c>
      <c r="O39" s="17">
        <f ca="1">Inputs!$B$7*$C39+Inputs!$B$8*E39</f>
        <v>1.909406795452294</v>
      </c>
      <c r="P39" s="17">
        <f ca="1">Inputs!$B$7*$C39+Inputs!$B$8*F39</f>
        <v>-8.2460865452839482E-2</v>
      </c>
      <c r="Q39" s="17">
        <f ca="1">Inputs!$B$7*$C39+Inputs!$B$8*G39</f>
        <v>-0.24733814939151094</v>
      </c>
      <c r="R39" s="17">
        <f ca="1">Inputs!$B$7*$C39+Inputs!$B$8*H39</f>
        <v>-0.83962947039044189</v>
      </c>
      <c r="S39" s="17">
        <f ca="1">Inputs!$B$7*$C39+Inputs!$B$8*I39</f>
        <v>0.15853485793582373</v>
      </c>
      <c r="T39" s="17">
        <f ca="1">Inputs!$B$7*$C39+Inputs!$B$8*J39</f>
        <v>0.69138287714162816</v>
      </c>
      <c r="U39" s="17">
        <f ca="1">Inputs!$B$7*$C39+Inputs!$B$8*K39</f>
        <v>-0.10771671541235195</v>
      </c>
      <c r="V39" s="17">
        <f ca="1">Inputs!$B$7*$C39+Inputs!$B$8*L39</f>
        <v>4.9515664929821263E-2</v>
      </c>
      <c r="W39" s="17">
        <f ca="1">Inputs!$B$7*$C39+Inputs!$B$8*M39</f>
        <v>-0.74830546825169675</v>
      </c>
      <c r="X39" s="14">
        <f ca="1">IF(N39&lt;Inputs!$C$12,1,IF(N39&lt;Inputs!$C$13,2,IF(N39&lt;Inputs!$C$14,3,IF(N39&lt;Inputs!$C$15,4,IF(N39&lt;Inputs!$C$16,5,0)))))</f>
        <v>0</v>
      </c>
      <c r="Y39" s="14">
        <f ca="1">IF(O39&lt;Inputs!$C$12,1,IF(O39&lt;Inputs!$C$13,2,IF(O39&lt;Inputs!$C$14,3,IF(O39&lt;Inputs!$C$15,4,IF(O39&lt;Inputs!$C$16,5,0)))))</f>
        <v>0</v>
      </c>
      <c r="Z39" s="14">
        <f ca="1">IF(P39&lt;Inputs!$C$12,1,IF(P39&lt;Inputs!$C$13,2,IF(P39&lt;Inputs!$C$14,3,IF(P39&lt;Inputs!$C$15,4,IF(P39&lt;Inputs!$C$16,5,0)))))</f>
        <v>0</v>
      </c>
      <c r="AA39" s="14">
        <f ca="1">IF(Q39&lt;Inputs!$C$12,1,IF(Q39&lt;Inputs!$C$13,2,IF(Q39&lt;Inputs!$C$14,3,IF(Q39&lt;Inputs!$C$15,4,IF(Q39&lt;Inputs!$C$16,5,0)))))</f>
        <v>0</v>
      </c>
      <c r="AB39" s="14">
        <f ca="1">IF(R39&lt;Inputs!$C$12,1,IF(R39&lt;Inputs!$C$13,2,IF(R39&lt;Inputs!$C$14,3,IF(R39&lt;Inputs!$C$15,4,IF(R39&lt;Inputs!$C$16,5,0)))))</f>
        <v>0</v>
      </c>
      <c r="AC39" s="14">
        <f ca="1">IF(S39&lt;Inputs!$C$12,1,IF(S39&lt;Inputs!$C$13,2,IF(S39&lt;Inputs!$C$14,3,IF(S39&lt;Inputs!$C$15,4,IF(S39&lt;Inputs!$C$16,5,0)))))</f>
        <v>0</v>
      </c>
      <c r="AD39" s="14">
        <f ca="1">IF(T39&lt;Inputs!$C$12,1,IF(T39&lt;Inputs!$C$13,2,IF(T39&lt;Inputs!$C$14,3,IF(T39&lt;Inputs!$C$15,4,IF(T39&lt;Inputs!$C$16,5,0)))))</f>
        <v>0</v>
      </c>
      <c r="AE39" s="14">
        <f ca="1">IF(U39&lt;Inputs!$C$12,1,IF(U39&lt;Inputs!$C$13,2,IF(U39&lt;Inputs!$C$14,3,IF(U39&lt;Inputs!$C$15,4,IF(U39&lt;Inputs!$C$16,5,0)))))</f>
        <v>0</v>
      </c>
      <c r="AF39" s="14">
        <f ca="1">IF(V39&lt;Inputs!$C$12,1,IF(V39&lt;Inputs!$C$13,2,IF(V39&lt;Inputs!$C$14,3,IF(V39&lt;Inputs!$C$15,4,IF(V39&lt;Inputs!$C$16,5,0)))))</f>
        <v>0</v>
      </c>
      <c r="AG39" s="14">
        <f ca="1">IF(W39&lt;Inputs!$C$12,1,IF(W39&lt;Inputs!$C$13,2,IF(W39&lt;Inputs!$C$14,3,IF(W39&lt;Inputs!$C$15,4,IF(W39&lt;Inputs!$C$16,5,0)))))</f>
        <v>0</v>
      </c>
      <c r="AH39" s="14">
        <f t="shared" ca="1" si="9"/>
        <v>0</v>
      </c>
      <c r="AI39" s="14">
        <f t="shared" ca="1" si="10"/>
        <v>0</v>
      </c>
      <c r="AJ39" s="14">
        <f t="shared" ca="1" si="11"/>
        <v>0</v>
      </c>
      <c r="AK39" s="14">
        <f t="shared" ca="1" si="12"/>
        <v>0</v>
      </c>
      <c r="AL39" s="14">
        <f t="shared" ca="1" si="13"/>
        <v>0</v>
      </c>
      <c r="AM39" s="14">
        <f t="shared" ca="1" si="7"/>
        <v>0</v>
      </c>
      <c r="AN39" s="8">
        <f t="shared" ca="1" si="14"/>
        <v>8.8869316113081246E-3</v>
      </c>
    </row>
    <row r="40" spans="2:40">
      <c r="B40" s="14">
        <v>36</v>
      </c>
      <c r="C40" s="18">
        <f t="shared" ca="1" si="4"/>
        <v>0.9834649056784337</v>
      </c>
      <c r="D40" s="8">
        <f t="shared" ca="1" si="4"/>
        <v>0.16057921595089145</v>
      </c>
      <c r="E40" s="8">
        <f t="shared" ca="1" si="4"/>
        <v>-0.85097040044579486</v>
      </c>
      <c r="F40" s="8">
        <f t="shared" ca="1" si="4"/>
        <v>-0.86575089966582275</v>
      </c>
      <c r="G40" s="8">
        <f t="shared" ca="1" si="4"/>
        <v>-2.2016588114718929</v>
      </c>
      <c r="H40" s="8">
        <f t="shared" ca="1" si="4"/>
        <v>-1.2970955246727334</v>
      </c>
      <c r="I40" s="8">
        <f t="shared" ca="1" si="4"/>
        <v>1.2870702412941664</v>
      </c>
      <c r="J40" s="8">
        <f t="shared" ca="1" si="4"/>
        <v>0.64318691187012034</v>
      </c>
      <c r="K40" s="8">
        <f t="shared" ca="1" si="4"/>
        <v>-0.22215645090111105</v>
      </c>
      <c r="L40" s="8">
        <f t="shared" ca="1" si="4"/>
        <v>0.69983768816805447</v>
      </c>
      <c r="M40" s="8">
        <f t="shared" ca="1" si="4"/>
        <v>-1.6405142405276789</v>
      </c>
      <c r="N40" s="17">
        <f ca="1">Inputs!$B$7*$C40+Inputs!$B$8*D40</f>
        <v>0.58344529357240404</v>
      </c>
      <c r="O40" s="17">
        <f ca="1">Inputs!$B$7*$C40+Inputs!$B$8*E40</f>
        <v>-0.32131218837832654</v>
      </c>
      <c r="P40" s="17">
        <f ca="1">Inputs!$B$7*$C40+Inputs!$B$8*F40</f>
        <v>-0.33453226877727249</v>
      </c>
      <c r="Q40" s="17">
        <f ca="1">Inputs!$B$7*$C40+Inputs!$B$8*G40</f>
        <v>-1.5294046297685391</v>
      </c>
      <c r="R40" s="17">
        <f ca="1">Inputs!$B$7*$C40+Inputs!$B$8*H40</f>
        <v>-0.72033863007511567</v>
      </c>
      <c r="S40" s="17">
        <f ca="1">Inputs!$B$7*$C40+Inputs!$B$8*I40</f>
        <v>1.5910094970568043</v>
      </c>
      <c r="T40" s="17">
        <f ca="1">Inputs!$B$7*$C40+Inputs!$B$8*J40</f>
        <v>1.0151027393883814</v>
      </c>
      <c r="U40" s="17">
        <f ca="1">Inputs!$B$7*$C40+Inputs!$B$8*K40</f>
        <v>0.24111610617448784</v>
      </c>
      <c r="V40" s="17">
        <f ca="1">Inputs!$B$7*$C40+Inputs!$B$8*L40</f>
        <v>1.0657727341005074</v>
      </c>
      <c r="W40" s="17">
        <f ca="1">Inputs!$B$7*$C40+Inputs!$B$8*M40</f>
        <v>-1.0275016674340529</v>
      </c>
      <c r="X40" s="14">
        <f ca="1">IF(N40&lt;Inputs!$C$12,1,IF(N40&lt;Inputs!$C$13,2,IF(N40&lt;Inputs!$C$14,3,IF(N40&lt;Inputs!$C$15,4,IF(N40&lt;Inputs!$C$16,5,0)))))</f>
        <v>0</v>
      </c>
      <c r="Y40" s="14">
        <f ca="1">IF(O40&lt;Inputs!$C$12,1,IF(O40&lt;Inputs!$C$13,2,IF(O40&lt;Inputs!$C$14,3,IF(O40&lt;Inputs!$C$15,4,IF(O40&lt;Inputs!$C$16,5,0)))))</f>
        <v>0</v>
      </c>
      <c r="Z40" s="14">
        <f ca="1">IF(P40&lt;Inputs!$C$12,1,IF(P40&lt;Inputs!$C$13,2,IF(P40&lt;Inputs!$C$14,3,IF(P40&lt;Inputs!$C$15,4,IF(P40&lt;Inputs!$C$16,5,0)))))</f>
        <v>0</v>
      </c>
      <c r="AA40" s="14">
        <f ca="1">IF(Q40&lt;Inputs!$C$12,1,IF(Q40&lt;Inputs!$C$13,2,IF(Q40&lt;Inputs!$C$14,3,IF(Q40&lt;Inputs!$C$15,4,IF(Q40&lt;Inputs!$C$16,5,0)))))</f>
        <v>4</v>
      </c>
      <c r="AB40" s="14">
        <f ca="1">IF(R40&lt;Inputs!$C$12,1,IF(R40&lt;Inputs!$C$13,2,IF(R40&lt;Inputs!$C$14,3,IF(R40&lt;Inputs!$C$15,4,IF(R40&lt;Inputs!$C$16,5,0)))))</f>
        <v>0</v>
      </c>
      <c r="AC40" s="14">
        <f ca="1">IF(S40&lt;Inputs!$C$12,1,IF(S40&lt;Inputs!$C$13,2,IF(S40&lt;Inputs!$C$14,3,IF(S40&lt;Inputs!$C$15,4,IF(S40&lt;Inputs!$C$16,5,0)))))</f>
        <v>0</v>
      </c>
      <c r="AD40" s="14">
        <f ca="1">IF(T40&lt;Inputs!$C$12,1,IF(T40&lt;Inputs!$C$13,2,IF(T40&lt;Inputs!$C$14,3,IF(T40&lt;Inputs!$C$15,4,IF(T40&lt;Inputs!$C$16,5,0)))))</f>
        <v>0</v>
      </c>
      <c r="AE40" s="14">
        <f ca="1">IF(U40&lt;Inputs!$C$12,1,IF(U40&lt;Inputs!$C$13,2,IF(U40&lt;Inputs!$C$14,3,IF(U40&lt;Inputs!$C$15,4,IF(U40&lt;Inputs!$C$16,5,0)))))</f>
        <v>0</v>
      </c>
      <c r="AF40" s="14">
        <f ca="1">IF(V40&lt;Inputs!$C$12,1,IF(V40&lt;Inputs!$C$13,2,IF(V40&lt;Inputs!$C$14,3,IF(V40&lt;Inputs!$C$15,4,IF(V40&lt;Inputs!$C$16,5,0)))))</f>
        <v>0</v>
      </c>
      <c r="AG40" s="14">
        <f ca="1">IF(W40&lt;Inputs!$C$12,1,IF(W40&lt;Inputs!$C$13,2,IF(W40&lt;Inputs!$C$14,3,IF(W40&lt;Inputs!$C$15,4,IF(W40&lt;Inputs!$C$16,5,0)))))</f>
        <v>0</v>
      </c>
      <c r="AH40" s="14">
        <f t="shared" ca="1" si="9"/>
        <v>0</v>
      </c>
      <c r="AI40" s="14">
        <f t="shared" ca="1" si="10"/>
        <v>0</v>
      </c>
      <c r="AJ40" s="14">
        <f t="shared" ca="1" si="11"/>
        <v>0</v>
      </c>
      <c r="AK40" s="14">
        <f t="shared" ca="1" si="12"/>
        <v>1</v>
      </c>
      <c r="AL40" s="14">
        <f t="shared" ca="1" si="13"/>
        <v>1</v>
      </c>
      <c r="AM40" s="14">
        <f t="shared" ca="1" si="7"/>
        <v>1</v>
      </c>
      <c r="AN40" s="8">
        <f t="shared" ca="1" si="14"/>
        <v>5.6335698585927838E-2</v>
      </c>
    </row>
    <row r="41" spans="2:40">
      <c r="B41" s="14">
        <v>37</v>
      </c>
      <c r="C41" s="18">
        <f t="shared" ca="1" si="4"/>
        <v>1.184416854429847</v>
      </c>
      <c r="D41" s="8">
        <f t="shared" ca="1" si="4"/>
        <v>0.30602688055414373</v>
      </c>
      <c r="E41" s="8">
        <f t="shared" ca="1" si="4"/>
        <v>-0.29363382053450637</v>
      </c>
      <c r="F41" s="8">
        <f t="shared" ca="1" si="4"/>
        <v>-1.2805721016075629</v>
      </c>
      <c r="G41" s="8">
        <f t="shared" ca="1" si="4"/>
        <v>1.6019893547528452</v>
      </c>
      <c r="H41" s="8">
        <f t="shared" ca="1" si="4"/>
        <v>-0.51602132857775096</v>
      </c>
      <c r="I41" s="8">
        <f t="shared" ca="1" si="4"/>
        <v>-7.4352087296389389E-4</v>
      </c>
      <c r="J41" s="8">
        <f t="shared" ref="D41:M54" ca="1" si="15">_xlfn.NORM.S.INV(RAND())</f>
        <v>-0.62182887420795563</v>
      </c>
      <c r="K41" s="8">
        <f t="shared" ca="1" si="15"/>
        <v>-3.1288783741447716E-2</v>
      </c>
      <c r="L41" s="8">
        <f t="shared" ca="1" si="15"/>
        <v>-0.88565479696211535</v>
      </c>
      <c r="M41" s="8">
        <f t="shared" ca="1" si="15"/>
        <v>0.6827786413466661</v>
      </c>
      <c r="N41" s="17">
        <f ca="1">Inputs!$B$7*$C41+Inputs!$B$8*D41</f>
        <v>0.80340608318483175</v>
      </c>
      <c r="O41" s="17">
        <f ca="1">Inputs!$B$7*$C41+Inputs!$B$8*E41</f>
        <v>0.26705324675707021</v>
      </c>
      <c r="P41" s="17">
        <f ca="1">Inputs!$B$7*$C41+Inputs!$B$8*F41</f>
        <v>-0.61569118767338915</v>
      </c>
      <c r="Q41" s="17">
        <f ca="1">Inputs!$B$7*$C41+Inputs!$B$8*G41</f>
        <v>1.9625501586236771</v>
      </c>
      <c r="R41" s="17">
        <f ca="1">Inputs!$B$7*$C41+Inputs!$B$8*H41</f>
        <v>6.8143812624479772E-2</v>
      </c>
      <c r="S41" s="17">
        <f ca="1">Inputs!$B$7*$C41+Inputs!$B$8*I41</f>
        <v>0.52902229475446727</v>
      </c>
      <c r="T41" s="17">
        <f ca="1">Inputs!$B$7*$C41+Inputs!$B$8*J41</f>
        <v>-2.6493333200139579E-2</v>
      </c>
      <c r="U41" s="17">
        <f ca="1">Inputs!$B$7*$C41+Inputs!$B$8*K41</f>
        <v>0.50170178108865526</v>
      </c>
      <c r="V41" s="17">
        <f ca="1">Inputs!$B$7*$C41+Inputs!$B$8*L41</f>
        <v>-0.26246641220210354</v>
      </c>
      <c r="W41" s="17">
        <f ca="1">Inputs!$B$7*$C41+Inputs!$B$8*M41</f>
        <v>1.1403831022947597</v>
      </c>
      <c r="X41" s="14">
        <f ca="1">IF(N41&lt;Inputs!$C$12,1,IF(N41&lt;Inputs!$C$13,2,IF(N41&lt;Inputs!$C$14,3,IF(N41&lt;Inputs!$C$15,4,IF(N41&lt;Inputs!$C$16,5,0)))))</f>
        <v>0</v>
      </c>
      <c r="Y41" s="14">
        <f ca="1">IF(O41&lt;Inputs!$C$12,1,IF(O41&lt;Inputs!$C$13,2,IF(O41&lt;Inputs!$C$14,3,IF(O41&lt;Inputs!$C$15,4,IF(O41&lt;Inputs!$C$16,5,0)))))</f>
        <v>0</v>
      </c>
      <c r="Z41" s="14">
        <f ca="1">IF(P41&lt;Inputs!$C$12,1,IF(P41&lt;Inputs!$C$13,2,IF(P41&lt;Inputs!$C$14,3,IF(P41&lt;Inputs!$C$15,4,IF(P41&lt;Inputs!$C$16,5,0)))))</f>
        <v>0</v>
      </c>
      <c r="AA41" s="14">
        <f ca="1">IF(Q41&lt;Inputs!$C$12,1,IF(Q41&lt;Inputs!$C$13,2,IF(Q41&lt;Inputs!$C$14,3,IF(Q41&lt;Inputs!$C$15,4,IF(Q41&lt;Inputs!$C$16,5,0)))))</f>
        <v>0</v>
      </c>
      <c r="AB41" s="14">
        <f ca="1">IF(R41&lt;Inputs!$C$12,1,IF(R41&lt;Inputs!$C$13,2,IF(R41&lt;Inputs!$C$14,3,IF(R41&lt;Inputs!$C$15,4,IF(R41&lt;Inputs!$C$16,5,0)))))</f>
        <v>0</v>
      </c>
      <c r="AC41" s="14">
        <f ca="1">IF(S41&lt;Inputs!$C$12,1,IF(S41&lt;Inputs!$C$13,2,IF(S41&lt;Inputs!$C$14,3,IF(S41&lt;Inputs!$C$15,4,IF(S41&lt;Inputs!$C$16,5,0)))))</f>
        <v>0</v>
      </c>
      <c r="AD41" s="14">
        <f ca="1">IF(T41&lt;Inputs!$C$12,1,IF(T41&lt;Inputs!$C$13,2,IF(T41&lt;Inputs!$C$14,3,IF(T41&lt;Inputs!$C$15,4,IF(T41&lt;Inputs!$C$16,5,0)))))</f>
        <v>0</v>
      </c>
      <c r="AE41" s="14">
        <f ca="1">IF(U41&lt;Inputs!$C$12,1,IF(U41&lt;Inputs!$C$13,2,IF(U41&lt;Inputs!$C$14,3,IF(U41&lt;Inputs!$C$15,4,IF(U41&lt;Inputs!$C$16,5,0)))))</f>
        <v>0</v>
      </c>
      <c r="AF41" s="14">
        <f ca="1">IF(V41&lt;Inputs!$C$12,1,IF(V41&lt;Inputs!$C$13,2,IF(V41&lt;Inputs!$C$14,3,IF(V41&lt;Inputs!$C$15,4,IF(V41&lt;Inputs!$C$16,5,0)))))</f>
        <v>0</v>
      </c>
      <c r="AG41" s="14">
        <f ca="1">IF(W41&lt;Inputs!$C$12,1,IF(W41&lt;Inputs!$C$13,2,IF(W41&lt;Inputs!$C$14,3,IF(W41&lt;Inputs!$C$15,4,IF(W41&lt;Inputs!$C$16,5,0)))))</f>
        <v>0</v>
      </c>
      <c r="AH41" s="14">
        <f t="shared" ca="1" si="9"/>
        <v>0</v>
      </c>
      <c r="AI41" s="14">
        <f t="shared" ca="1" si="10"/>
        <v>0</v>
      </c>
      <c r="AJ41" s="14">
        <f t="shared" ca="1" si="11"/>
        <v>0</v>
      </c>
      <c r="AK41" s="14">
        <f t="shared" ca="1" si="12"/>
        <v>0</v>
      </c>
      <c r="AL41" s="14">
        <f t="shared" ca="1" si="13"/>
        <v>0</v>
      </c>
      <c r="AM41" s="14">
        <f t="shared" ca="1" si="7"/>
        <v>0</v>
      </c>
      <c r="AN41" s="8">
        <f t="shared" ca="1" si="14"/>
        <v>0.4367609546252309</v>
      </c>
    </row>
    <row r="42" spans="2:40">
      <c r="B42" s="14">
        <v>38</v>
      </c>
      <c r="C42" s="18">
        <f t="shared" ca="1" si="4"/>
        <v>-0.35699064242225137</v>
      </c>
      <c r="D42" s="8">
        <f t="shared" ca="1" si="15"/>
        <v>-0.47022841610905475</v>
      </c>
      <c r="E42" s="8">
        <f t="shared" ca="1" si="15"/>
        <v>0.63909661786397598</v>
      </c>
      <c r="F42" s="8">
        <f t="shared" ca="1" si="15"/>
        <v>0.41157514258881628</v>
      </c>
      <c r="G42" s="8">
        <f t="shared" ca="1" si="15"/>
        <v>0.36137624984419608</v>
      </c>
      <c r="H42" s="8">
        <f t="shared" ca="1" si="15"/>
        <v>0.46720104884616637</v>
      </c>
      <c r="I42" s="8">
        <f t="shared" ca="1" si="15"/>
        <v>1.8206591364554945</v>
      </c>
      <c r="J42" s="8">
        <f t="shared" ca="1" si="15"/>
        <v>0.93212152372264556</v>
      </c>
      <c r="K42" s="8">
        <f t="shared" ca="1" si="15"/>
        <v>1.7994235931407896E-2</v>
      </c>
      <c r="L42" s="8">
        <f t="shared" ca="1" si="15"/>
        <v>0.4284704688541851</v>
      </c>
      <c r="M42" s="8">
        <f t="shared" ca="1" si="15"/>
        <v>-0.44468518268549312</v>
      </c>
      <c r="N42" s="17">
        <f ca="1">Inputs!$B$7*$C42+Inputs!$B$8*D42</f>
        <v>-0.58023615010625629</v>
      </c>
      <c r="O42" s="17">
        <f ca="1">Inputs!$B$7*$C42+Inputs!$B$8*E42</f>
        <v>0.41197432393612782</v>
      </c>
      <c r="P42" s="17">
        <f ca="1">Inputs!$B$7*$C42+Inputs!$B$8*F42</f>
        <v>0.20847292991360994</v>
      </c>
      <c r="Q42" s="17">
        <f ca="1">Inputs!$B$7*$C42+Inputs!$B$8*G42</f>
        <v>0.16357367528473321</v>
      </c>
      <c r="R42" s="17">
        <f ca="1">Inputs!$B$7*$C42+Inputs!$B$8*H42</f>
        <v>0.25822625299419621</v>
      </c>
      <c r="S42" s="17">
        <f ca="1">Inputs!$B$7*$C42+Inputs!$B$8*I42</f>
        <v>1.4687959684307257</v>
      </c>
      <c r="T42" s="17">
        <f ca="1">Inputs!$B$7*$C42+Inputs!$B$8*J42</f>
        <v>0.67406376737631235</v>
      </c>
      <c r="U42" s="17">
        <f ca="1">Inputs!$B$7*$C42+Inputs!$B$8*K42</f>
        <v>-0.14355653485917594</v>
      </c>
      <c r="V42" s="17">
        <f ca="1">Inputs!$B$7*$C42+Inputs!$B$8*L42</f>
        <v>0.22358456912617086</v>
      </c>
      <c r="W42" s="17">
        <f ca="1">Inputs!$B$7*$C42+Inputs!$B$8*M42</f>
        <v>-0.55738958758616486</v>
      </c>
      <c r="X42" s="14">
        <f ca="1">IF(N42&lt;Inputs!$C$12,1,IF(N42&lt;Inputs!$C$13,2,IF(N42&lt;Inputs!$C$14,3,IF(N42&lt;Inputs!$C$15,4,IF(N42&lt;Inputs!$C$16,5,0)))))</f>
        <v>0</v>
      </c>
      <c r="Y42" s="14">
        <f ca="1">IF(O42&lt;Inputs!$C$12,1,IF(O42&lt;Inputs!$C$13,2,IF(O42&lt;Inputs!$C$14,3,IF(O42&lt;Inputs!$C$15,4,IF(O42&lt;Inputs!$C$16,5,0)))))</f>
        <v>0</v>
      </c>
      <c r="Z42" s="14">
        <f ca="1">IF(P42&lt;Inputs!$C$12,1,IF(P42&lt;Inputs!$C$13,2,IF(P42&lt;Inputs!$C$14,3,IF(P42&lt;Inputs!$C$15,4,IF(P42&lt;Inputs!$C$16,5,0)))))</f>
        <v>0</v>
      </c>
      <c r="AA42" s="14">
        <f ca="1">IF(Q42&lt;Inputs!$C$12,1,IF(Q42&lt;Inputs!$C$13,2,IF(Q42&lt;Inputs!$C$14,3,IF(Q42&lt;Inputs!$C$15,4,IF(Q42&lt;Inputs!$C$16,5,0)))))</f>
        <v>0</v>
      </c>
      <c r="AB42" s="14">
        <f ca="1">IF(R42&lt;Inputs!$C$12,1,IF(R42&lt;Inputs!$C$13,2,IF(R42&lt;Inputs!$C$14,3,IF(R42&lt;Inputs!$C$15,4,IF(R42&lt;Inputs!$C$16,5,0)))))</f>
        <v>0</v>
      </c>
      <c r="AC42" s="14">
        <f ca="1">IF(S42&lt;Inputs!$C$12,1,IF(S42&lt;Inputs!$C$13,2,IF(S42&lt;Inputs!$C$14,3,IF(S42&lt;Inputs!$C$15,4,IF(S42&lt;Inputs!$C$16,5,0)))))</f>
        <v>0</v>
      </c>
      <c r="AD42" s="14">
        <f ca="1">IF(T42&lt;Inputs!$C$12,1,IF(T42&lt;Inputs!$C$13,2,IF(T42&lt;Inputs!$C$14,3,IF(T42&lt;Inputs!$C$15,4,IF(T42&lt;Inputs!$C$16,5,0)))))</f>
        <v>0</v>
      </c>
      <c r="AE42" s="14">
        <f ca="1">IF(U42&lt;Inputs!$C$12,1,IF(U42&lt;Inputs!$C$13,2,IF(U42&lt;Inputs!$C$14,3,IF(U42&lt;Inputs!$C$15,4,IF(U42&lt;Inputs!$C$16,5,0)))))</f>
        <v>0</v>
      </c>
      <c r="AF42" s="14">
        <f ca="1">IF(V42&lt;Inputs!$C$12,1,IF(V42&lt;Inputs!$C$13,2,IF(V42&lt;Inputs!$C$14,3,IF(V42&lt;Inputs!$C$15,4,IF(V42&lt;Inputs!$C$16,5,0)))))</f>
        <v>0</v>
      </c>
      <c r="AG42" s="14">
        <f ca="1">IF(W42&lt;Inputs!$C$12,1,IF(W42&lt;Inputs!$C$13,2,IF(W42&lt;Inputs!$C$14,3,IF(W42&lt;Inputs!$C$15,4,IF(W42&lt;Inputs!$C$16,5,0)))))</f>
        <v>0</v>
      </c>
      <c r="AH42" s="14">
        <f t="shared" ca="1" si="9"/>
        <v>0</v>
      </c>
      <c r="AI42" s="14">
        <f t="shared" ca="1" si="10"/>
        <v>0</v>
      </c>
      <c r="AJ42" s="14">
        <f t="shared" ca="1" si="11"/>
        <v>0</v>
      </c>
      <c r="AK42" s="14">
        <f t="shared" ca="1" si="12"/>
        <v>0</v>
      </c>
      <c r="AL42" s="14">
        <f t="shared" ca="1" si="13"/>
        <v>0</v>
      </c>
      <c r="AM42" s="14">
        <f t="shared" ca="1" si="7"/>
        <v>0</v>
      </c>
      <c r="AN42" s="8">
        <f t="shared" ca="1" si="14"/>
        <v>0.21275092145102792</v>
      </c>
    </row>
    <row r="43" spans="2:40">
      <c r="B43" s="14">
        <v>39</v>
      </c>
      <c r="C43" s="18">
        <f t="shared" ca="1" si="4"/>
        <v>-0.48036962613796458</v>
      </c>
      <c r="D43" s="8">
        <f t="shared" ca="1" si="15"/>
        <v>0.71147513368323134</v>
      </c>
      <c r="E43" s="8">
        <f t="shared" ca="1" si="15"/>
        <v>-2.7957043510511596E-2</v>
      </c>
      <c r="F43" s="8">
        <f t="shared" ca="1" si="15"/>
        <v>1.0108242773780773</v>
      </c>
      <c r="G43" s="8">
        <f t="shared" ca="1" si="15"/>
        <v>-0.76169467756456433</v>
      </c>
      <c r="H43" s="8">
        <f t="shared" ca="1" si="15"/>
        <v>-1.4876263292205663</v>
      </c>
      <c r="I43" s="8">
        <f t="shared" ca="1" si="15"/>
        <v>-0.39543014496063034</v>
      </c>
      <c r="J43" s="8">
        <f t="shared" ca="1" si="15"/>
        <v>0.55143913509987252</v>
      </c>
      <c r="K43" s="8">
        <f t="shared" ca="1" si="15"/>
        <v>0.79138412190704899</v>
      </c>
      <c r="L43" s="8">
        <f t="shared" ca="1" si="15"/>
        <v>1.160743463038808</v>
      </c>
      <c r="M43" s="8">
        <f t="shared" ca="1" si="15"/>
        <v>1.4649554911433906</v>
      </c>
      <c r="N43" s="17">
        <f ca="1">Inputs!$B$7*$C43+Inputs!$B$8*D43</f>
        <v>0.42153487761245256</v>
      </c>
      <c r="O43" s="17">
        <f ca="1">Inputs!$B$7*$C43+Inputs!$B$8*E43</f>
        <v>-0.23983336756989901</v>
      </c>
      <c r="P43" s="17">
        <f ca="1">Inputs!$B$7*$C43+Inputs!$B$8*F43</f>
        <v>0.68928089133566384</v>
      </c>
      <c r="Q43" s="17">
        <f ca="1">Inputs!$B$7*$C43+Inputs!$B$8*G43</f>
        <v>-0.89610825852778953</v>
      </c>
      <c r="R43" s="17">
        <f ca="1">Inputs!$B$7*$C43+Inputs!$B$8*H43</f>
        <v>-1.545401266576397</v>
      </c>
      <c r="S43" s="17">
        <f ca="1">Inputs!$B$7*$C43+Inputs!$B$8*I43</f>
        <v>-0.56851130146795581</v>
      </c>
      <c r="T43" s="17">
        <f ca="1">Inputs!$B$7*$C43+Inputs!$B$8*J43</f>
        <v>0.2783943289406724</v>
      </c>
      <c r="U43" s="17">
        <f ca="1">Inputs!$B$7*$C43+Inputs!$B$8*K43</f>
        <v>0.4930076494851271</v>
      </c>
      <c r="V43" s="17">
        <f ca="1">Inputs!$B$7*$C43+Inputs!$B$8*L43</f>
        <v>0.82337268744318604</v>
      </c>
      <c r="W43" s="17">
        <f ca="1">Inputs!$B$7*$C43+Inputs!$B$8*M43</f>
        <v>1.0954681972091551</v>
      </c>
      <c r="X43" s="14">
        <f ca="1">IF(N43&lt;Inputs!$C$12,1,IF(N43&lt;Inputs!$C$13,2,IF(N43&lt;Inputs!$C$14,3,IF(N43&lt;Inputs!$C$15,4,IF(N43&lt;Inputs!$C$16,5,0)))))</f>
        <v>0</v>
      </c>
      <c r="Y43" s="14">
        <f ca="1">IF(O43&lt;Inputs!$C$12,1,IF(O43&lt;Inputs!$C$13,2,IF(O43&lt;Inputs!$C$14,3,IF(O43&lt;Inputs!$C$15,4,IF(O43&lt;Inputs!$C$16,5,0)))))</f>
        <v>0</v>
      </c>
      <c r="Z43" s="14">
        <f ca="1">IF(P43&lt;Inputs!$C$12,1,IF(P43&lt;Inputs!$C$13,2,IF(P43&lt;Inputs!$C$14,3,IF(P43&lt;Inputs!$C$15,4,IF(P43&lt;Inputs!$C$16,5,0)))))</f>
        <v>0</v>
      </c>
      <c r="AA43" s="14">
        <f ca="1">IF(Q43&lt;Inputs!$C$12,1,IF(Q43&lt;Inputs!$C$13,2,IF(Q43&lt;Inputs!$C$14,3,IF(Q43&lt;Inputs!$C$15,4,IF(Q43&lt;Inputs!$C$16,5,0)))))</f>
        <v>0</v>
      </c>
      <c r="AB43" s="14">
        <f ca="1">IF(R43&lt;Inputs!$C$12,1,IF(R43&lt;Inputs!$C$13,2,IF(R43&lt;Inputs!$C$14,3,IF(R43&lt;Inputs!$C$15,4,IF(R43&lt;Inputs!$C$16,5,0)))))</f>
        <v>4</v>
      </c>
      <c r="AC43" s="14">
        <f ca="1">IF(S43&lt;Inputs!$C$12,1,IF(S43&lt;Inputs!$C$13,2,IF(S43&lt;Inputs!$C$14,3,IF(S43&lt;Inputs!$C$15,4,IF(S43&lt;Inputs!$C$16,5,0)))))</f>
        <v>0</v>
      </c>
      <c r="AD43" s="14">
        <f ca="1">IF(T43&lt;Inputs!$C$12,1,IF(T43&lt;Inputs!$C$13,2,IF(T43&lt;Inputs!$C$14,3,IF(T43&lt;Inputs!$C$15,4,IF(T43&lt;Inputs!$C$16,5,0)))))</f>
        <v>0</v>
      </c>
      <c r="AE43" s="14">
        <f ca="1">IF(U43&lt;Inputs!$C$12,1,IF(U43&lt;Inputs!$C$13,2,IF(U43&lt;Inputs!$C$14,3,IF(U43&lt;Inputs!$C$15,4,IF(U43&lt;Inputs!$C$16,5,0)))))</f>
        <v>0</v>
      </c>
      <c r="AF43" s="14">
        <f ca="1">IF(V43&lt;Inputs!$C$12,1,IF(V43&lt;Inputs!$C$13,2,IF(V43&lt;Inputs!$C$14,3,IF(V43&lt;Inputs!$C$15,4,IF(V43&lt;Inputs!$C$16,5,0)))))</f>
        <v>0</v>
      </c>
      <c r="AG43" s="14">
        <f ca="1">IF(W43&lt;Inputs!$C$12,1,IF(W43&lt;Inputs!$C$13,2,IF(W43&lt;Inputs!$C$14,3,IF(W43&lt;Inputs!$C$15,4,IF(W43&lt;Inputs!$C$16,5,0)))))</f>
        <v>0</v>
      </c>
      <c r="AH43" s="14">
        <f t="shared" ca="1" si="9"/>
        <v>0</v>
      </c>
      <c r="AI43" s="14">
        <f t="shared" ca="1" si="10"/>
        <v>0</v>
      </c>
      <c r="AJ43" s="14">
        <f t="shared" ca="1" si="11"/>
        <v>0</v>
      </c>
      <c r="AK43" s="14">
        <f t="shared" ca="1" si="12"/>
        <v>1</v>
      </c>
      <c r="AL43" s="14">
        <f t="shared" ca="1" si="13"/>
        <v>1</v>
      </c>
      <c r="AM43" s="14">
        <f t="shared" ca="1" si="7"/>
        <v>1</v>
      </c>
      <c r="AN43" s="8">
        <f t="shared" ca="1" si="14"/>
        <v>5.5120443788421548E-2</v>
      </c>
    </row>
    <row r="44" spans="2:40">
      <c r="B44" s="14">
        <v>40</v>
      </c>
      <c r="C44" s="18">
        <f t="shared" ca="1" si="4"/>
        <v>-0.92097866461464695</v>
      </c>
      <c r="D44" s="8">
        <f t="shared" ca="1" si="15"/>
        <v>0.70208786875417117</v>
      </c>
      <c r="E44" s="8">
        <f t="shared" ca="1" si="15"/>
        <v>-0.36365295035075929</v>
      </c>
      <c r="F44" s="8">
        <f t="shared" ca="1" si="15"/>
        <v>0.6370180605359651</v>
      </c>
      <c r="G44" s="8">
        <f t="shared" ca="1" si="15"/>
        <v>-0.22680540627349841</v>
      </c>
      <c r="H44" s="8">
        <f t="shared" ca="1" si="15"/>
        <v>-0.45789167575244077</v>
      </c>
      <c r="I44" s="8">
        <f t="shared" ca="1" si="15"/>
        <v>0.96553437863528102</v>
      </c>
      <c r="J44" s="8">
        <f t="shared" ca="1" si="15"/>
        <v>7.9640855570221644E-2</v>
      </c>
      <c r="K44" s="8">
        <f t="shared" ca="1" si="15"/>
        <v>-0.59688523398337046</v>
      </c>
      <c r="L44" s="8">
        <f t="shared" ca="1" si="15"/>
        <v>-0.35714761844316878</v>
      </c>
      <c r="M44" s="8">
        <f t="shared" ca="1" si="15"/>
        <v>-0.44126989405593814</v>
      </c>
      <c r="N44" s="17">
        <f ca="1">Inputs!$B$7*$C44+Inputs!$B$8*D44</f>
        <v>0.21609230030384474</v>
      </c>
      <c r="O44" s="17">
        <f ca="1">Inputs!$B$7*$C44+Inputs!$B$8*E44</f>
        <v>-0.7371352668621276</v>
      </c>
      <c r="P44" s="17">
        <f ca="1">Inputs!$B$7*$C44+Inputs!$B$8*F44</f>
        <v>0.15789209452033148</v>
      </c>
      <c r="Q44" s="17">
        <f ca="1">Inputs!$B$7*$C44+Inputs!$B$8*G44</f>
        <v>-0.614735102417866</v>
      </c>
      <c r="R44" s="17">
        <f ca="1">Inputs!$B$7*$C44+Inputs!$B$8*H44</f>
        <v>-0.82142494530656607</v>
      </c>
      <c r="S44" s="17">
        <f ca="1">Inputs!$B$7*$C44+Inputs!$B$8*I44</f>
        <v>0.45172602211553747</v>
      </c>
      <c r="T44" s="17">
        <f ca="1">Inputs!$B$7*$C44+Inputs!$B$8*J44</f>
        <v>-0.34064123324456275</v>
      </c>
      <c r="U44" s="17">
        <f ca="1">Inputs!$B$7*$C44+Inputs!$B$8*K44</f>
        <v>-0.94574456316213973</v>
      </c>
      <c r="V44" s="17">
        <f ca="1">Inputs!$B$7*$C44+Inputs!$B$8*L44</f>
        <v>-0.73131672111749935</v>
      </c>
      <c r="W44" s="17">
        <f ca="1">Inputs!$B$7*$C44+Inputs!$B$8*M44</f>
        <v>-0.8065579717943494</v>
      </c>
      <c r="X44" s="14">
        <f ca="1">IF(N44&lt;Inputs!$C$12,1,IF(N44&lt;Inputs!$C$13,2,IF(N44&lt;Inputs!$C$14,3,IF(N44&lt;Inputs!$C$15,4,IF(N44&lt;Inputs!$C$16,5,0)))))</f>
        <v>0</v>
      </c>
      <c r="Y44" s="14">
        <f ca="1">IF(O44&lt;Inputs!$C$12,1,IF(O44&lt;Inputs!$C$13,2,IF(O44&lt;Inputs!$C$14,3,IF(O44&lt;Inputs!$C$15,4,IF(O44&lt;Inputs!$C$16,5,0)))))</f>
        <v>0</v>
      </c>
      <c r="Z44" s="14">
        <f ca="1">IF(P44&lt;Inputs!$C$12,1,IF(P44&lt;Inputs!$C$13,2,IF(P44&lt;Inputs!$C$14,3,IF(P44&lt;Inputs!$C$15,4,IF(P44&lt;Inputs!$C$16,5,0)))))</f>
        <v>0</v>
      </c>
      <c r="AA44" s="14">
        <f ca="1">IF(Q44&lt;Inputs!$C$12,1,IF(Q44&lt;Inputs!$C$13,2,IF(Q44&lt;Inputs!$C$14,3,IF(Q44&lt;Inputs!$C$15,4,IF(Q44&lt;Inputs!$C$16,5,0)))))</f>
        <v>0</v>
      </c>
      <c r="AB44" s="14">
        <f ca="1">IF(R44&lt;Inputs!$C$12,1,IF(R44&lt;Inputs!$C$13,2,IF(R44&lt;Inputs!$C$14,3,IF(R44&lt;Inputs!$C$15,4,IF(R44&lt;Inputs!$C$16,5,0)))))</f>
        <v>0</v>
      </c>
      <c r="AC44" s="14">
        <f ca="1">IF(S44&lt;Inputs!$C$12,1,IF(S44&lt;Inputs!$C$13,2,IF(S44&lt;Inputs!$C$14,3,IF(S44&lt;Inputs!$C$15,4,IF(S44&lt;Inputs!$C$16,5,0)))))</f>
        <v>0</v>
      </c>
      <c r="AD44" s="14">
        <f ca="1">IF(T44&lt;Inputs!$C$12,1,IF(T44&lt;Inputs!$C$13,2,IF(T44&lt;Inputs!$C$14,3,IF(T44&lt;Inputs!$C$15,4,IF(T44&lt;Inputs!$C$16,5,0)))))</f>
        <v>0</v>
      </c>
      <c r="AE44" s="14">
        <f ca="1">IF(U44&lt;Inputs!$C$12,1,IF(U44&lt;Inputs!$C$13,2,IF(U44&lt;Inputs!$C$14,3,IF(U44&lt;Inputs!$C$15,4,IF(U44&lt;Inputs!$C$16,5,0)))))</f>
        <v>0</v>
      </c>
      <c r="AF44" s="14">
        <f ca="1">IF(V44&lt;Inputs!$C$12,1,IF(V44&lt;Inputs!$C$13,2,IF(V44&lt;Inputs!$C$14,3,IF(V44&lt;Inputs!$C$15,4,IF(V44&lt;Inputs!$C$16,5,0)))))</f>
        <v>0</v>
      </c>
      <c r="AG44" s="14">
        <f ca="1">IF(W44&lt;Inputs!$C$12,1,IF(W44&lt;Inputs!$C$13,2,IF(W44&lt;Inputs!$C$14,3,IF(W44&lt;Inputs!$C$15,4,IF(W44&lt;Inputs!$C$16,5,0)))))</f>
        <v>0</v>
      </c>
      <c r="AH44" s="14">
        <f t="shared" ca="1" si="9"/>
        <v>0</v>
      </c>
      <c r="AI44" s="14">
        <f t="shared" ca="1" si="10"/>
        <v>0</v>
      </c>
      <c r="AJ44" s="14">
        <f t="shared" ca="1" si="11"/>
        <v>0</v>
      </c>
      <c r="AK44" s="14">
        <f t="shared" ca="1" si="12"/>
        <v>0</v>
      </c>
      <c r="AL44" s="14">
        <f t="shared" ca="1" si="13"/>
        <v>0</v>
      </c>
      <c r="AM44" s="14">
        <f t="shared" ca="1" si="7"/>
        <v>0</v>
      </c>
      <c r="AN44" s="8">
        <f t="shared" ca="1" si="14"/>
        <v>-0.41718453869653976</v>
      </c>
    </row>
    <row r="45" spans="2:40">
      <c r="B45" s="14">
        <v>41</v>
      </c>
      <c r="C45" s="18">
        <f t="shared" ca="1" si="4"/>
        <v>-0.75595139368536934</v>
      </c>
      <c r="D45" s="8">
        <f t="shared" ca="1" si="15"/>
        <v>-0.10535377539245115</v>
      </c>
      <c r="E45" s="8">
        <f t="shared" ca="1" si="15"/>
        <v>1.5774435722321674</v>
      </c>
      <c r="F45" s="8">
        <f t="shared" ca="1" si="15"/>
        <v>-1.184121204811029</v>
      </c>
      <c r="G45" s="8">
        <f t="shared" ca="1" si="15"/>
        <v>1.4873794654912766</v>
      </c>
      <c r="H45" s="8">
        <f t="shared" ca="1" si="15"/>
        <v>-1.7381488318047305</v>
      </c>
      <c r="I45" s="8">
        <f t="shared" ca="1" si="15"/>
        <v>-2.4533051825547481</v>
      </c>
      <c r="J45" s="8">
        <f t="shared" ca="1" si="15"/>
        <v>1.3605756607587098</v>
      </c>
      <c r="K45" s="8">
        <f t="shared" ca="1" si="15"/>
        <v>1.0260950771832382</v>
      </c>
      <c r="L45" s="8">
        <f t="shared" ca="1" si="15"/>
        <v>-0.41089920703160066</v>
      </c>
      <c r="M45" s="8">
        <f t="shared" ca="1" si="15"/>
        <v>-1.5955751350567622</v>
      </c>
      <c r="N45" s="17">
        <f ca="1">Inputs!$B$7*$C45+Inputs!$B$8*D45</f>
        <v>-0.43230302217874433</v>
      </c>
      <c r="O45" s="17">
        <f ca="1">Inputs!$B$7*$C45+Inputs!$B$8*E45</f>
        <v>1.0728366824792519</v>
      </c>
      <c r="P45" s="17">
        <f ca="1">Inputs!$B$7*$C45+Inputs!$B$8*F45</f>
        <v>-1.3971819438158031</v>
      </c>
      <c r="Q45" s="17">
        <f ca="1">Inputs!$B$7*$C45+Inputs!$B$8*G45</f>
        <v>0.99228089647708073</v>
      </c>
      <c r="R45" s="17">
        <f ca="1">Inputs!$B$7*$C45+Inputs!$B$8*H45</f>
        <v>-1.8927193179641284</v>
      </c>
      <c r="S45" s="17">
        <f ca="1">Inputs!$B$7*$C45+Inputs!$B$8*I45</f>
        <v>-2.5323746038912174</v>
      </c>
      <c r="T45" s="17">
        <f ca="1">Inputs!$B$7*$C45+Inputs!$B$8*J45</f>
        <v>0.87886412560202898</v>
      </c>
      <c r="U45" s="17">
        <f ca="1">Inputs!$B$7*$C45+Inputs!$B$8*K45</f>
        <v>0.57969559679060745</v>
      </c>
      <c r="V45" s="17">
        <f ca="1">Inputs!$B$7*$C45+Inputs!$B$8*L45</f>
        <v>-0.7055911643226056</v>
      </c>
      <c r="W45" s="17">
        <f ca="1">Inputs!$B$7*$C45+Inputs!$B$8*M45</f>
        <v>-1.7651975268713693</v>
      </c>
      <c r="X45" s="14">
        <f ca="1">IF(N45&lt;Inputs!$C$12,1,IF(N45&lt;Inputs!$C$13,2,IF(N45&lt;Inputs!$C$14,3,IF(N45&lt;Inputs!$C$15,4,IF(N45&lt;Inputs!$C$16,5,0)))))</f>
        <v>0</v>
      </c>
      <c r="Y45" s="14">
        <f ca="1">IF(O45&lt;Inputs!$C$12,1,IF(O45&lt;Inputs!$C$13,2,IF(O45&lt;Inputs!$C$14,3,IF(O45&lt;Inputs!$C$15,4,IF(O45&lt;Inputs!$C$16,5,0)))))</f>
        <v>0</v>
      </c>
      <c r="Z45" s="14">
        <f ca="1">IF(P45&lt;Inputs!$C$12,1,IF(P45&lt;Inputs!$C$13,2,IF(P45&lt;Inputs!$C$14,3,IF(P45&lt;Inputs!$C$15,4,IF(P45&lt;Inputs!$C$16,5,0)))))</f>
        <v>4</v>
      </c>
      <c r="AA45" s="14">
        <f ca="1">IF(Q45&lt;Inputs!$C$12,1,IF(Q45&lt;Inputs!$C$13,2,IF(Q45&lt;Inputs!$C$14,3,IF(Q45&lt;Inputs!$C$15,4,IF(Q45&lt;Inputs!$C$16,5,0)))))</f>
        <v>0</v>
      </c>
      <c r="AB45" s="14">
        <f ca="1">IF(R45&lt;Inputs!$C$12,1,IF(R45&lt;Inputs!$C$13,2,IF(R45&lt;Inputs!$C$14,3,IF(R45&lt;Inputs!$C$15,4,IF(R45&lt;Inputs!$C$16,5,0)))))</f>
        <v>2</v>
      </c>
      <c r="AC45" s="14">
        <f ca="1">IF(S45&lt;Inputs!$C$12,1,IF(S45&lt;Inputs!$C$13,2,IF(S45&lt;Inputs!$C$14,3,IF(S45&lt;Inputs!$C$15,4,IF(S45&lt;Inputs!$C$16,5,0)))))</f>
        <v>1</v>
      </c>
      <c r="AD45" s="14">
        <f ca="1">IF(T45&lt;Inputs!$C$12,1,IF(T45&lt;Inputs!$C$13,2,IF(T45&lt;Inputs!$C$14,3,IF(T45&lt;Inputs!$C$15,4,IF(T45&lt;Inputs!$C$16,5,0)))))</f>
        <v>0</v>
      </c>
      <c r="AE45" s="14">
        <f ca="1">IF(U45&lt;Inputs!$C$12,1,IF(U45&lt;Inputs!$C$13,2,IF(U45&lt;Inputs!$C$14,3,IF(U45&lt;Inputs!$C$15,4,IF(U45&lt;Inputs!$C$16,5,0)))))</f>
        <v>0</v>
      </c>
      <c r="AF45" s="14">
        <f ca="1">IF(V45&lt;Inputs!$C$12,1,IF(V45&lt;Inputs!$C$13,2,IF(V45&lt;Inputs!$C$14,3,IF(V45&lt;Inputs!$C$15,4,IF(V45&lt;Inputs!$C$16,5,0)))))</f>
        <v>0</v>
      </c>
      <c r="AG45" s="14">
        <f ca="1">IF(W45&lt;Inputs!$C$12,1,IF(W45&lt;Inputs!$C$13,2,IF(W45&lt;Inputs!$C$14,3,IF(W45&lt;Inputs!$C$15,4,IF(W45&lt;Inputs!$C$16,5,0)))))</f>
        <v>3</v>
      </c>
      <c r="AH45" s="14">
        <f t="shared" ca="1" si="9"/>
        <v>1</v>
      </c>
      <c r="AI45" s="14">
        <f t="shared" ca="1" si="10"/>
        <v>2</v>
      </c>
      <c r="AJ45" s="14">
        <f t="shared" ca="1" si="11"/>
        <v>3</v>
      </c>
      <c r="AK45" s="14">
        <f t="shared" ca="1" si="12"/>
        <v>4</v>
      </c>
      <c r="AL45" s="14">
        <f t="shared" ca="1" si="13"/>
        <v>4</v>
      </c>
      <c r="AM45" s="14">
        <f t="shared" ca="1" si="7"/>
        <v>4</v>
      </c>
      <c r="AN45" s="8">
        <f t="shared" ca="1" si="14"/>
        <v>-0.52016902776948992</v>
      </c>
    </row>
    <row r="46" spans="2:40">
      <c r="B46" s="14">
        <v>42</v>
      </c>
      <c r="C46" s="18">
        <f t="shared" ca="1" si="4"/>
        <v>0.67023766843340471</v>
      </c>
      <c r="D46" s="8">
        <f t="shared" ca="1" si="15"/>
        <v>0.75480440651274827</v>
      </c>
      <c r="E46" s="8">
        <f t="shared" ca="1" si="15"/>
        <v>-0.69338403238841373</v>
      </c>
      <c r="F46" s="8">
        <f t="shared" ca="1" si="15"/>
        <v>-2.3067791098318304</v>
      </c>
      <c r="G46" s="8">
        <f t="shared" ca="1" si="15"/>
        <v>1.7070397466904645</v>
      </c>
      <c r="H46" s="8">
        <f t="shared" ca="1" si="15"/>
        <v>0.97797091389703417</v>
      </c>
      <c r="I46" s="8">
        <f t="shared" ca="1" si="15"/>
        <v>-0.86294001045819579</v>
      </c>
      <c r="J46" s="8">
        <f t="shared" ca="1" si="15"/>
        <v>0.24037047739829237</v>
      </c>
      <c r="K46" s="8">
        <f t="shared" ca="1" si="15"/>
        <v>-0.5197505167437525</v>
      </c>
      <c r="L46" s="8">
        <f t="shared" ca="1" si="15"/>
        <v>-2.9790915854424367</v>
      </c>
      <c r="M46" s="8">
        <f t="shared" ca="1" si="15"/>
        <v>-0.43617445109363351</v>
      </c>
      <c r="N46" s="17">
        <f ca="1">Inputs!$B$7*$C46+Inputs!$B$8*D46</f>
        <v>0.97485698261116771</v>
      </c>
      <c r="O46" s="17">
        <f ca="1">Inputs!$B$7*$C46+Inputs!$B$8*E46</f>
        <v>-0.320442134833752</v>
      </c>
      <c r="P46" s="17">
        <f ca="1">Inputs!$B$7*$C46+Inputs!$B$8*F46</f>
        <v>-1.7635065619245589</v>
      </c>
      <c r="Q46" s="17">
        <f ca="1">Inputs!$B$7*$C46+Inputs!$B$8*G46</f>
        <v>1.8265621630971718</v>
      </c>
      <c r="R46" s="17">
        <f ca="1">Inputs!$B$7*$C46+Inputs!$B$8*H46</f>
        <v>1.1744631749361565</v>
      </c>
      <c r="S46" s="17">
        <f ca="1">Inputs!$B$7*$C46+Inputs!$B$8*I46</f>
        <v>-0.47209761201595052</v>
      </c>
      <c r="T46" s="17">
        <f ca="1">Inputs!$B$7*$C46+Inputs!$B$8*J46</f>
        <v>0.51473328843827504</v>
      </c>
      <c r="U46" s="17">
        <f ca="1">Inputs!$B$7*$C46+Inputs!$B$8*K46</f>
        <v>-0.16513959717225768</v>
      </c>
      <c r="V46" s="17">
        <f ca="1">Inputs!$B$7*$C46+Inputs!$B$8*L46</f>
        <v>-2.3648411209591527</v>
      </c>
      <c r="W46" s="17">
        <f ca="1">Inputs!$B$7*$C46+Inputs!$B$8*M46</f>
        <v>-9.0386891537997172E-2</v>
      </c>
      <c r="X46" s="14">
        <f ca="1">IF(N46&lt;Inputs!$C$12,1,IF(N46&lt;Inputs!$C$13,2,IF(N46&lt;Inputs!$C$14,3,IF(N46&lt;Inputs!$C$15,4,IF(N46&lt;Inputs!$C$16,5,0)))))</f>
        <v>0</v>
      </c>
      <c r="Y46" s="14">
        <f ca="1">IF(O46&lt;Inputs!$C$12,1,IF(O46&lt;Inputs!$C$13,2,IF(O46&lt;Inputs!$C$14,3,IF(O46&lt;Inputs!$C$15,4,IF(O46&lt;Inputs!$C$16,5,0)))))</f>
        <v>0</v>
      </c>
      <c r="Z46" s="14">
        <f ca="1">IF(P46&lt;Inputs!$C$12,1,IF(P46&lt;Inputs!$C$13,2,IF(P46&lt;Inputs!$C$14,3,IF(P46&lt;Inputs!$C$15,4,IF(P46&lt;Inputs!$C$16,5,0)))))</f>
        <v>3</v>
      </c>
      <c r="AA46" s="14">
        <f ca="1">IF(Q46&lt;Inputs!$C$12,1,IF(Q46&lt;Inputs!$C$13,2,IF(Q46&lt;Inputs!$C$14,3,IF(Q46&lt;Inputs!$C$15,4,IF(Q46&lt;Inputs!$C$16,5,0)))))</f>
        <v>0</v>
      </c>
      <c r="AB46" s="14">
        <f ca="1">IF(R46&lt;Inputs!$C$12,1,IF(R46&lt;Inputs!$C$13,2,IF(R46&lt;Inputs!$C$14,3,IF(R46&lt;Inputs!$C$15,4,IF(R46&lt;Inputs!$C$16,5,0)))))</f>
        <v>0</v>
      </c>
      <c r="AC46" s="14">
        <f ca="1">IF(S46&lt;Inputs!$C$12,1,IF(S46&lt;Inputs!$C$13,2,IF(S46&lt;Inputs!$C$14,3,IF(S46&lt;Inputs!$C$15,4,IF(S46&lt;Inputs!$C$16,5,0)))))</f>
        <v>0</v>
      </c>
      <c r="AD46" s="14">
        <f ca="1">IF(T46&lt;Inputs!$C$12,1,IF(T46&lt;Inputs!$C$13,2,IF(T46&lt;Inputs!$C$14,3,IF(T46&lt;Inputs!$C$15,4,IF(T46&lt;Inputs!$C$16,5,0)))))</f>
        <v>0</v>
      </c>
      <c r="AE46" s="14">
        <f ca="1">IF(U46&lt;Inputs!$C$12,1,IF(U46&lt;Inputs!$C$13,2,IF(U46&lt;Inputs!$C$14,3,IF(U46&lt;Inputs!$C$15,4,IF(U46&lt;Inputs!$C$16,5,0)))))</f>
        <v>0</v>
      </c>
      <c r="AF46" s="14">
        <f ca="1">IF(V46&lt;Inputs!$C$12,1,IF(V46&lt;Inputs!$C$13,2,IF(V46&lt;Inputs!$C$14,3,IF(V46&lt;Inputs!$C$15,4,IF(V46&lt;Inputs!$C$16,5,0)))))</f>
        <v>1</v>
      </c>
      <c r="AG46" s="14">
        <f ca="1">IF(W46&lt;Inputs!$C$12,1,IF(W46&lt;Inputs!$C$13,2,IF(W46&lt;Inputs!$C$14,3,IF(W46&lt;Inputs!$C$15,4,IF(W46&lt;Inputs!$C$16,5,0)))))</f>
        <v>0</v>
      </c>
      <c r="AH46" s="14">
        <f t="shared" ca="1" si="9"/>
        <v>1</v>
      </c>
      <c r="AI46" s="14">
        <f t="shared" ca="1" si="10"/>
        <v>1</v>
      </c>
      <c r="AJ46" s="14">
        <f t="shared" ca="1" si="11"/>
        <v>2</v>
      </c>
      <c r="AK46" s="14">
        <f t="shared" ca="1" si="12"/>
        <v>2</v>
      </c>
      <c r="AL46" s="14">
        <f t="shared" ca="1" si="13"/>
        <v>2</v>
      </c>
      <c r="AM46" s="14">
        <f t="shared" ca="1" si="7"/>
        <v>2</v>
      </c>
      <c r="AN46" s="8">
        <f t="shared" ca="1" si="14"/>
        <v>-6.8579830936089825E-2</v>
      </c>
    </row>
    <row r="47" spans="2:40">
      <c r="B47" s="14">
        <v>43</v>
      </c>
      <c r="C47" s="18">
        <f t="shared" ca="1" si="4"/>
        <v>0.51926861709100713</v>
      </c>
      <c r="D47" s="8">
        <f t="shared" ca="1" si="15"/>
        <v>-0.80447271273762067</v>
      </c>
      <c r="E47" s="8">
        <f t="shared" ca="1" si="15"/>
        <v>-0.11629030257510183</v>
      </c>
      <c r="F47" s="8">
        <f t="shared" ca="1" si="15"/>
        <v>0.51453075914834989</v>
      </c>
      <c r="G47" s="8">
        <f t="shared" ca="1" si="15"/>
        <v>-1.0094407354554589</v>
      </c>
      <c r="H47" s="8">
        <f t="shared" ca="1" si="15"/>
        <v>-0.13240156693044602</v>
      </c>
      <c r="I47" s="8">
        <f t="shared" ca="1" si="15"/>
        <v>-1.6881409672508887</v>
      </c>
      <c r="J47" s="8">
        <f t="shared" ca="1" si="15"/>
        <v>1.0894619560283711</v>
      </c>
      <c r="K47" s="8">
        <f t="shared" ca="1" si="15"/>
        <v>0.93954183790302737</v>
      </c>
      <c r="L47" s="8">
        <f t="shared" ca="1" si="15"/>
        <v>-0.84092562161893425</v>
      </c>
      <c r="M47" s="8">
        <f t="shared" ca="1" si="15"/>
        <v>9.4013049819574271E-2</v>
      </c>
      <c r="N47" s="17">
        <f ca="1">Inputs!$B$7*$C47+Inputs!$B$8*D47</f>
        <v>-0.48731828341043204</v>
      </c>
      <c r="O47" s="17">
        <f ca="1">Inputs!$B$7*$C47+Inputs!$B$8*E47</f>
        <v>0.1282107766067816</v>
      </c>
      <c r="P47" s="17">
        <f ca="1">Inputs!$B$7*$C47+Inputs!$B$8*F47</f>
        <v>0.69243428686767305</v>
      </c>
      <c r="Q47" s="17">
        <f ca="1">Inputs!$B$7*$C47+Inputs!$B$8*G47</f>
        <v>-0.67064725621475496</v>
      </c>
      <c r="R47" s="17">
        <f ca="1">Inputs!$B$7*$C47+Inputs!$B$8*H47</f>
        <v>0.11380042368597401</v>
      </c>
      <c r="S47" s="17">
        <f ca="1">Inputs!$B$7*$C47+Inputs!$B$8*I47</f>
        <v>-1.2776951980705331</v>
      </c>
      <c r="T47" s="17">
        <f ca="1">Inputs!$B$7*$C47+Inputs!$B$8*J47</f>
        <v>1.20666838231129</v>
      </c>
      <c r="U47" s="17">
        <f ca="1">Inputs!$B$7*$C47+Inputs!$B$8*K47</f>
        <v>1.0725757521820631</v>
      </c>
      <c r="V47" s="17">
        <f ca="1">Inputs!$B$7*$C47+Inputs!$B$8*L47</f>
        <v>-0.51992275630492124</v>
      </c>
      <c r="W47" s="17">
        <f ca="1">Inputs!$B$7*$C47+Inputs!$B$8*M47</f>
        <v>0.31631181334701719</v>
      </c>
      <c r="X47" s="14">
        <f ca="1">IF(N47&lt;Inputs!$C$12,1,IF(N47&lt;Inputs!$C$13,2,IF(N47&lt;Inputs!$C$14,3,IF(N47&lt;Inputs!$C$15,4,IF(N47&lt;Inputs!$C$16,5,0)))))</f>
        <v>0</v>
      </c>
      <c r="Y47" s="14">
        <f ca="1">IF(O47&lt;Inputs!$C$12,1,IF(O47&lt;Inputs!$C$13,2,IF(O47&lt;Inputs!$C$14,3,IF(O47&lt;Inputs!$C$15,4,IF(O47&lt;Inputs!$C$16,5,0)))))</f>
        <v>0</v>
      </c>
      <c r="Z47" s="14">
        <f ca="1">IF(P47&lt;Inputs!$C$12,1,IF(P47&lt;Inputs!$C$13,2,IF(P47&lt;Inputs!$C$14,3,IF(P47&lt;Inputs!$C$15,4,IF(P47&lt;Inputs!$C$16,5,0)))))</f>
        <v>0</v>
      </c>
      <c r="AA47" s="14">
        <f ca="1">IF(Q47&lt;Inputs!$C$12,1,IF(Q47&lt;Inputs!$C$13,2,IF(Q47&lt;Inputs!$C$14,3,IF(Q47&lt;Inputs!$C$15,4,IF(Q47&lt;Inputs!$C$16,5,0)))))</f>
        <v>0</v>
      </c>
      <c r="AB47" s="14">
        <f ca="1">IF(R47&lt;Inputs!$C$12,1,IF(R47&lt;Inputs!$C$13,2,IF(R47&lt;Inputs!$C$14,3,IF(R47&lt;Inputs!$C$15,4,IF(R47&lt;Inputs!$C$16,5,0)))))</f>
        <v>0</v>
      </c>
      <c r="AC47" s="14">
        <f ca="1">IF(S47&lt;Inputs!$C$12,1,IF(S47&lt;Inputs!$C$13,2,IF(S47&lt;Inputs!$C$14,3,IF(S47&lt;Inputs!$C$15,4,IF(S47&lt;Inputs!$C$16,5,0)))))</f>
        <v>5</v>
      </c>
      <c r="AD47" s="14">
        <f ca="1">IF(T47&lt;Inputs!$C$12,1,IF(T47&lt;Inputs!$C$13,2,IF(T47&lt;Inputs!$C$14,3,IF(T47&lt;Inputs!$C$15,4,IF(T47&lt;Inputs!$C$16,5,0)))))</f>
        <v>0</v>
      </c>
      <c r="AE47" s="14">
        <f ca="1">IF(U47&lt;Inputs!$C$12,1,IF(U47&lt;Inputs!$C$13,2,IF(U47&lt;Inputs!$C$14,3,IF(U47&lt;Inputs!$C$15,4,IF(U47&lt;Inputs!$C$16,5,0)))))</f>
        <v>0</v>
      </c>
      <c r="AF47" s="14">
        <f ca="1">IF(V47&lt;Inputs!$C$12,1,IF(V47&lt;Inputs!$C$13,2,IF(V47&lt;Inputs!$C$14,3,IF(V47&lt;Inputs!$C$15,4,IF(V47&lt;Inputs!$C$16,5,0)))))</f>
        <v>0</v>
      </c>
      <c r="AG47" s="14">
        <f ca="1">IF(W47&lt;Inputs!$C$12,1,IF(W47&lt;Inputs!$C$13,2,IF(W47&lt;Inputs!$C$14,3,IF(W47&lt;Inputs!$C$15,4,IF(W47&lt;Inputs!$C$16,5,0)))))</f>
        <v>0</v>
      </c>
      <c r="AH47" s="14">
        <f t="shared" ca="1" si="9"/>
        <v>0</v>
      </c>
      <c r="AI47" s="14">
        <f t="shared" ca="1" si="10"/>
        <v>0</v>
      </c>
      <c r="AJ47" s="14">
        <f t="shared" ca="1" si="11"/>
        <v>0</v>
      </c>
      <c r="AK47" s="14">
        <f t="shared" ca="1" si="12"/>
        <v>0</v>
      </c>
      <c r="AL47" s="14">
        <f t="shared" ca="1" si="13"/>
        <v>1</v>
      </c>
      <c r="AM47" s="14">
        <f t="shared" ca="1" si="7"/>
        <v>1</v>
      </c>
      <c r="AN47" s="8">
        <f t="shared" ca="1" si="14"/>
        <v>5.7441794100015778E-2</v>
      </c>
    </row>
    <row r="48" spans="2:40">
      <c r="B48" s="14">
        <v>44</v>
      </c>
      <c r="C48" s="18">
        <f t="shared" ca="1" si="4"/>
        <v>-0.49786117325391588</v>
      </c>
      <c r="D48" s="8">
        <f t="shared" ca="1" si="15"/>
        <v>1.6878988305182707</v>
      </c>
      <c r="E48" s="8">
        <f t="shared" ca="1" si="15"/>
        <v>-0.98095753587894163</v>
      </c>
      <c r="F48" s="8">
        <f t="shared" ca="1" si="15"/>
        <v>0.21421364011105604</v>
      </c>
      <c r="G48" s="8">
        <f t="shared" ca="1" si="15"/>
        <v>-1.4631141395943441</v>
      </c>
      <c r="H48" s="8">
        <f t="shared" ca="1" si="15"/>
        <v>-0.75538071049356437</v>
      </c>
      <c r="I48" s="8">
        <f t="shared" ca="1" si="15"/>
        <v>0.3761184066547642</v>
      </c>
      <c r="J48" s="8">
        <f t="shared" ca="1" si="15"/>
        <v>-0.75420827165727211</v>
      </c>
      <c r="K48" s="8">
        <f t="shared" ca="1" si="15"/>
        <v>5.0389465450611105E-2</v>
      </c>
      <c r="L48" s="8">
        <f t="shared" ca="1" si="15"/>
        <v>-0.64700059315114955</v>
      </c>
      <c r="M48" s="8">
        <f t="shared" ca="1" si="15"/>
        <v>-1.0748344835623533</v>
      </c>
      <c r="N48" s="17">
        <f ca="1">Inputs!$B$7*$C48+Inputs!$B$8*D48</f>
        <v>1.2870523243217886</v>
      </c>
      <c r="O48" s="17">
        <f ca="1">Inputs!$B$7*$C48+Inputs!$B$8*E48</f>
        <v>-1.1000453786571123</v>
      </c>
      <c r="P48" s="17">
        <f ca="1">Inputs!$B$7*$C48+Inputs!$B$8*F48</f>
        <v>-3.1051780952312452E-2</v>
      </c>
      <c r="Q48" s="17">
        <f ca="1">Inputs!$B$7*$C48+Inputs!$B$8*G48</f>
        <v>-1.5312993553403393</v>
      </c>
      <c r="R48" s="17">
        <f ca="1">Inputs!$B$7*$C48+Inputs!$B$8*H48</f>
        <v>-0.89828333237299063</v>
      </c>
      <c r="S48" s="17">
        <f ca="1">Inputs!$B$7*$C48+Inputs!$B$8*I48</f>
        <v>0.11376024459687359</v>
      </c>
      <c r="T48" s="17">
        <f ca="1">Inputs!$B$7*$C48+Inputs!$B$8*J48</f>
        <v>-0.89723467119802658</v>
      </c>
      <c r="U48" s="17">
        <f ca="1">Inputs!$B$7*$C48+Inputs!$B$8*K48</f>
        <v>-0.17758057731173382</v>
      </c>
      <c r="V48" s="17">
        <f ca="1">Inputs!$B$7*$C48+Inputs!$B$8*L48</f>
        <v>-0.80134520845817325</v>
      </c>
      <c r="W48" s="17">
        <f ca="1">Inputs!$B$7*$C48+Inputs!$B$8*M48</f>
        <v>-1.1840114732732321</v>
      </c>
      <c r="X48" s="14">
        <f ca="1">IF(N48&lt;Inputs!$C$12,1,IF(N48&lt;Inputs!$C$13,2,IF(N48&lt;Inputs!$C$14,3,IF(N48&lt;Inputs!$C$15,4,IF(N48&lt;Inputs!$C$16,5,0)))))</f>
        <v>0</v>
      </c>
      <c r="Y48" s="14">
        <f ca="1">IF(O48&lt;Inputs!$C$12,1,IF(O48&lt;Inputs!$C$13,2,IF(O48&lt;Inputs!$C$14,3,IF(O48&lt;Inputs!$C$15,4,IF(O48&lt;Inputs!$C$16,5,0)))))</f>
        <v>5</v>
      </c>
      <c r="Z48" s="14">
        <f ca="1">IF(P48&lt;Inputs!$C$12,1,IF(P48&lt;Inputs!$C$13,2,IF(P48&lt;Inputs!$C$14,3,IF(P48&lt;Inputs!$C$15,4,IF(P48&lt;Inputs!$C$16,5,0)))))</f>
        <v>0</v>
      </c>
      <c r="AA48" s="14">
        <f ca="1">IF(Q48&lt;Inputs!$C$12,1,IF(Q48&lt;Inputs!$C$13,2,IF(Q48&lt;Inputs!$C$14,3,IF(Q48&lt;Inputs!$C$15,4,IF(Q48&lt;Inputs!$C$16,5,0)))))</f>
        <v>4</v>
      </c>
      <c r="AB48" s="14">
        <f ca="1">IF(R48&lt;Inputs!$C$12,1,IF(R48&lt;Inputs!$C$13,2,IF(R48&lt;Inputs!$C$14,3,IF(R48&lt;Inputs!$C$15,4,IF(R48&lt;Inputs!$C$16,5,0)))))</f>
        <v>0</v>
      </c>
      <c r="AC48" s="14">
        <f ca="1">IF(S48&lt;Inputs!$C$12,1,IF(S48&lt;Inputs!$C$13,2,IF(S48&lt;Inputs!$C$14,3,IF(S48&lt;Inputs!$C$15,4,IF(S48&lt;Inputs!$C$16,5,0)))))</f>
        <v>0</v>
      </c>
      <c r="AD48" s="14">
        <f ca="1">IF(T48&lt;Inputs!$C$12,1,IF(T48&lt;Inputs!$C$13,2,IF(T48&lt;Inputs!$C$14,3,IF(T48&lt;Inputs!$C$15,4,IF(T48&lt;Inputs!$C$16,5,0)))))</f>
        <v>0</v>
      </c>
      <c r="AE48" s="14">
        <f ca="1">IF(U48&lt;Inputs!$C$12,1,IF(U48&lt;Inputs!$C$13,2,IF(U48&lt;Inputs!$C$14,3,IF(U48&lt;Inputs!$C$15,4,IF(U48&lt;Inputs!$C$16,5,0)))))</f>
        <v>0</v>
      </c>
      <c r="AF48" s="14">
        <f ca="1">IF(V48&lt;Inputs!$C$12,1,IF(V48&lt;Inputs!$C$13,2,IF(V48&lt;Inputs!$C$14,3,IF(V48&lt;Inputs!$C$15,4,IF(V48&lt;Inputs!$C$16,5,0)))))</f>
        <v>0</v>
      </c>
      <c r="AG48" s="14">
        <f ca="1">IF(W48&lt;Inputs!$C$12,1,IF(W48&lt;Inputs!$C$13,2,IF(W48&lt;Inputs!$C$14,3,IF(W48&lt;Inputs!$C$15,4,IF(W48&lt;Inputs!$C$16,5,0)))))</f>
        <v>5</v>
      </c>
      <c r="AH48" s="14">
        <f t="shared" ca="1" si="9"/>
        <v>0</v>
      </c>
      <c r="AI48" s="14">
        <f t="shared" ca="1" si="10"/>
        <v>0</v>
      </c>
      <c r="AJ48" s="14">
        <f t="shared" ca="1" si="11"/>
        <v>0</v>
      </c>
      <c r="AK48" s="14">
        <f t="shared" ca="1" si="12"/>
        <v>1</v>
      </c>
      <c r="AL48" s="14">
        <f t="shared" ca="1" si="13"/>
        <v>3</v>
      </c>
      <c r="AM48" s="14">
        <f t="shared" ca="1" si="7"/>
        <v>3</v>
      </c>
      <c r="AN48" s="8">
        <f t="shared" ca="1" si="14"/>
        <v>-0.52200392086452585</v>
      </c>
    </row>
    <row r="49" spans="2:40">
      <c r="B49" s="14">
        <v>45</v>
      </c>
      <c r="C49" s="18">
        <f t="shared" ca="1" si="4"/>
        <v>-0.23736928590958117</v>
      </c>
      <c r="D49" s="8">
        <f t="shared" ca="1" si="15"/>
        <v>1.1836655805747429</v>
      </c>
      <c r="E49" s="8">
        <f t="shared" ca="1" si="15"/>
        <v>-0.30785097935997663</v>
      </c>
      <c r="F49" s="8">
        <f t="shared" ca="1" si="15"/>
        <v>1.8829600849270274</v>
      </c>
      <c r="G49" s="8">
        <f t="shared" ca="1" si="15"/>
        <v>-0.30198390063630332</v>
      </c>
      <c r="H49" s="8">
        <f t="shared" ca="1" si="15"/>
        <v>0.41438097396262097</v>
      </c>
      <c r="I49" s="8">
        <f t="shared" ca="1" si="15"/>
        <v>-0.41023855246021446</v>
      </c>
      <c r="J49" s="8">
        <f t="shared" ca="1" si="15"/>
        <v>-0.20702732839719953</v>
      </c>
      <c r="K49" s="8">
        <f t="shared" ca="1" si="15"/>
        <v>-1.3403001530956062</v>
      </c>
      <c r="L49" s="8">
        <f t="shared" ca="1" si="15"/>
        <v>-0.6360244368640483</v>
      </c>
      <c r="M49" s="8">
        <f t="shared" ca="1" si="15"/>
        <v>0.43799255133513443</v>
      </c>
      <c r="N49" s="17">
        <f ca="1">Inputs!$B$7*$C49+Inputs!$B$8*D49</f>
        <v>0.95254790850387061</v>
      </c>
      <c r="O49" s="17">
        <f ca="1">Inputs!$B$7*$C49+Inputs!$B$8*E49</f>
        <v>-0.38150505852839828</v>
      </c>
      <c r="P49" s="17">
        <f ca="1">Inputs!$B$7*$C49+Inputs!$B$8*F49</f>
        <v>1.5780159277133627</v>
      </c>
      <c r="Q49" s="17">
        <f ca="1">Inputs!$B$7*$C49+Inputs!$B$8*G49</f>
        <v>-0.37625738378620777</v>
      </c>
      <c r="R49" s="17">
        <f ca="1">Inputs!$B$7*$C49+Inputs!$B$8*H49</f>
        <v>0.26447883873231504</v>
      </c>
      <c r="S49" s="17">
        <f ca="1">Inputs!$B$7*$C49+Inputs!$B$8*I49</f>
        <v>-0.47308328792974252</v>
      </c>
      <c r="T49" s="17">
        <f ca="1">Inputs!$B$7*$C49+Inputs!$B$8*J49</f>
        <v>-0.29132564361140556</v>
      </c>
      <c r="U49" s="17">
        <f ca="1">Inputs!$B$7*$C49+Inputs!$B$8*K49</f>
        <v>-1.3049556728429414</v>
      </c>
      <c r="V49" s="17">
        <f ca="1">Inputs!$B$7*$C49+Inputs!$B$8*L49</f>
        <v>-0.67503232228449539</v>
      </c>
      <c r="W49" s="17">
        <f ca="1">Inputs!$B$7*$C49+Inputs!$B$8*M49</f>
        <v>0.28559767555668941</v>
      </c>
      <c r="X49" s="14">
        <f ca="1">IF(N49&lt;Inputs!$C$12,1,IF(N49&lt;Inputs!$C$13,2,IF(N49&lt;Inputs!$C$14,3,IF(N49&lt;Inputs!$C$15,4,IF(N49&lt;Inputs!$C$16,5,0)))))</f>
        <v>0</v>
      </c>
      <c r="Y49" s="14">
        <f ca="1">IF(O49&lt;Inputs!$C$12,1,IF(O49&lt;Inputs!$C$13,2,IF(O49&lt;Inputs!$C$14,3,IF(O49&lt;Inputs!$C$15,4,IF(O49&lt;Inputs!$C$16,5,0)))))</f>
        <v>0</v>
      </c>
      <c r="Z49" s="14">
        <f ca="1">IF(P49&lt;Inputs!$C$12,1,IF(P49&lt;Inputs!$C$13,2,IF(P49&lt;Inputs!$C$14,3,IF(P49&lt;Inputs!$C$15,4,IF(P49&lt;Inputs!$C$16,5,0)))))</f>
        <v>0</v>
      </c>
      <c r="AA49" s="14">
        <f ca="1">IF(Q49&lt;Inputs!$C$12,1,IF(Q49&lt;Inputs!$C$13,2,IF(Q49&lt;Inputs!$C$14,3,IF(Q49&lt;Inputs!$C$15,4,IF(Q49&lt;Inputs!$C$16,5,0)))))</f>
        <v>0</v>
      </c>
      <c r="AB49" s="14">
        <f ca="1">IF(R49&lt;Inputs!$C$12,1,IF(R49&lt;Inputs!$C$13,2,IF(R49&lt;Inputs!$C$14,3,IF(R49&lt;Inputs!$C$15,4,IF(R49&lt;Inputs!$C$16,5,0)))))</f>
        <v>0</v>
      </c>
      <c r="AC49" s="14">
        <f ca="1">IF(S49&lt;Inputs!$C$12,1,IF(S49&lt;Inputs!$C$13,2,IF(S49&lt;Inputs!$C$14,3,IF(S49&lt;Inputs!$C$15,4,IF(S49&lt;Inputs!$C$16,5,0)))))</f>
        <v>0</v>
      </c>
      <c r="AD49" s="14">
        <f ca="1">IF(T49&lt;Inputs!$C$12,1,IF(T49&lt;Inputs!$C$13,2,IF(T49&lt;Inputs!$C$14,3,IF(T49&lt;Inputs!$C$15,4,IF(T49&lt;Inputs!$C$16,5,0)))))</f>
        <v>0</v>
      </c>
      <c r="AE49" s="14">
        <f ca="1">IF(U49&lt;Inputs!$C$12,1,IF(U49&lt;Inputs!$C$13,2,IF(U49&lt;Inputs!$C$14,3,IF(U49&lt;Inputs!$C$15,4,IF(U49&lt;Inputs!$C$16,5,0)))))</f>
        <v>4</v>
      </c>
      <c r="AF49" s="14">
        <f ca="1">IF(V49&lt;Inputs!$C$12,1,IF(V49&lt;Inputs!$C$13,2,IF(V49&lt;Inputs!$C$14,3,IF(V49&lt;Inputs!$C$15,4,IF(V49&lt;Inputs!$C$16,5,0)))))</f>
        <v>0</v>
      </c>
      <c r="AG49" s="14">
        <f ca="1">IF(W49&lt;Inputs!$C$12,1,IF(W49&lt;Inputs!$C$13,2,IF(W49&lt;Inputs!$C$14,3,IF(W49&lt;Inputs!$C$15,4,IF(W49&lt;Inputs!$C$16,5,0)))))</f>
        <v>0</v>
      </c>
      <c r="AH49" s="14">
        <f t="shared" ca="1" si="9"/>
        <v>0</v>
      </c>
      <c r="AI49" s="14">
        <f t="shared" ca="1" si="10"/>
        <v>0</v>
      </c>
      <c r="AJ49" s="14">
        <f t="shared" ca="1" si="11"/>
        <v>0</v>
      </c>
      <c r="AK49" s="14">
        <f t="shared" ca="1" si="12"/>
        <v>1</v>
      </c>
      <c r="AL49" s="14">
        <f t="shared" ca="1" si="13"/>
        <v>1</v>
      </c>
      <c r="AM49" s="14">
        <f t="shared" ca="1" si="7"/>
        <v>1</v>
      </c>
      <c r="AN49" s="8">
        <f t="shared" ca="1" si="14"/>
        <v>-4.2151901847695322E-2</v>
      </c>
    </row>
    <row r="50" spans="2:40">
      <c r="B50" s="14">
        <v>46</v>
      </c>
      <c r="C50" s="18">
        <f t="shared" ca="1" si="4"/>
        <v>-0.86216295601022541</v>
      </c>
      <c r="D50" s="8">
        <f t="shared" ca="1" si="15"/>
        <v>0.61034578754280955</v>
      </c>
      <c r="E50" s="8">
        <f t="shared" ca="1" si="15"/>
        <v>1.2235395944360745</v>
      </c>
      <c r="F50" s="8">
        <f t="shared" ca="1" si="15"/>
        <v>-1.1058956288462019</v>
      </c>
      <c r="G50" s="8">
        <f t="shared" ca="1" si="15"/>
        <v>0.65217740493787668</v>
      </c>
      <c r="H50" s="8">
        <f t="shared" ca="1" si="15"/>
        <v>-0.2646221446384302</v>
      </c>
      <c r="I50" s="8">
        <f t="shared" ca="1" si="15"/>
        <v>-0.22817629490265506</v>
      </c>
      <c r="J50" s="8">
        <f t="shared" ca="1" si="15"/>
        <v>-1.527938825707966</v>
      </c>
      <c r="K50" s="8">
        <f t="shared" ca="1" si="15"/>
        <v>-0.39446856298223199</v>
      </c>
      <c r="L50" s="8">
        <f t="shared" ca="1" si="15"/>
        <v>0.80919233895710574</v>
      </c>
      <c r="M50" s="8">
        <f t="shared" ca="1" si="15"/>
        <v>-0.48143655546732173</v>
      </c>
      <c r="N50" s="17">
        <f ca="1">Inputs!$B$7*$C50+Inputs!$B$8*D50</f>
        <v>0.16033887282634157</v>
      </c>
      <c r="O50" s="17">
        <f ca="1">Inputs!$B$7*$C50+Inputs!$B$8*E50</f>
        <v>0.70879608706442943</v>
      </c>
      <c r="P50" s="17">
        <f ca="1">Inputs!$B$7*$C50+Inputs!$B$8*F50</f>
        <v>-1.3747141163121988</v>
      </c>
      <c r="Q50" s="17">
        <f ca="1">Inputs!$B$7*$C50+Inputs!$B$8*G50</f>
        <v>0.19775420886799472</v>
      </c>
      <c r="R50" s="17">
        <f ca="1">Inputs!$B$7*$C50+Inputs!$B$8*H50</f>
        <v>-0.62225623696952959</v>
      </c>
      <c r="S50" s="17">
        <f ca="1">Inputs!$B$7*$C50+Inputs!$B$8*I50</f>
        <v>-0.58965807796675518</v>
      </c>
      <c r="T50" s="17">
        <f ca="1">Inputs!$B$7*$C50+Inputs!$B$8*J50</f>
        <v>-1.7522010273618911</v>
      </c>
      <c r="U50" s="17">
        <f ca="1">Inputs!$B$7*$C50+Inputs!$B$8*K50</f>
        <v>-0.7383944041901761</v>
      </c>
      <c r="V50" s="17">
        <f ca="1">Inputs!$B$7*$C50+Inputs!$B$8*L50</f>
        <v>0.33819263524785087</v>
      </c>
      <c r="W50" s="17">
        <f ca="1">Inputs!$B$7*$C50+Inputs!$B$8*M50</f>
        <v>-0.81618094141551678</v>
      </c>
      <c r="X50" s="14">
        <f ca="1">IF(N50&lt;Inputs!$C$12,1,IF(N50&lt;Inputs!$C$13,2,IF(N50&lt;Inputs!$C$14,3,IF(N50&lt;Inputs!$C$15,4,IF(N50&lt;Inputs!$C$16,5,0)))))</f>
        <v>0</v>
      </c>
      <c r="Y50" s="14">
        <f ca="1">IF(O50&lt;Inputs!$C$12,1,IF(O50&lt;Inputs!$C$13,2,IF(O50&lt;Inputs!$C$14,3,IF(O50&lt;Inputs!$C$15,4,IF(O50&lt;Inputs!$C$16,5,0)))))</f>
        <v>0</v>
      </c>
      <c r="Z50" s="14">
        <f ca="1">IF(P50&lt;Inputs!$C$12,1,IF(P50&lt;Inputs!$C$13,2,IF(P50&lt;Inputs!$C$14,3,IF(P50&lt;Inputs!$C$15,4,IF(P50&lt;Inputs!$C$16,5,0)))))</f>
        <v>4</v>
      </c>
      <c r="AA50" s="14">
        <f ca="1">IF(Q50&lt;Inputs!$C$12,1,IF(Q50&lt;Inputs!$C$13,2,IF(Q50&lt;Inputs!$C$14,3,IF(Q50&lt;Inputs!$C$15,4,IF(Q50&lt;Inputs!$C$16,5,0)))))</f>
        <v>0</v>
      </c>
      <c r="AB50" s="14">
        <f ca="1">IF(R50&lt;Inputs!$C$12,1,IF(R50&lt;Inputs!$C$13,2,IF(R50&lt;Inputs!$C$14,3,IF(R50&lt;Inputs!$C$15,4,IF(R50&lt;Inputs!$C$16,5,0)))))</f>
        <v>0</v>
      </c>
      <c r="AC50" s="14">
        <f ca="1">IF(S50&lt;Inputs!$C$12,1,IF(S50&lt;Inputs!$C$13,2,IF(S50&lt;Inputs!$C$14,3,IF(S50&lt;Inputs!$C$15,4,IF(S50&lt;Inputs!$C$16,5,0)))))</f>
        <v>0</v>
      </c>
      <c r="AD50" s="14">
        <f ca="1">IF(T50&lt;Inputs!$C$12,1,IF(T50&lt;Inputs!$C$13,2,IF(T50&lt;Inputs!$C$14,3,IF(T50&lt;Inputs!$C$15,4,IF(T50&lt;Inputs!$C$16,5,0)))))</f>
        <v>3</v>
      </c>
      <c r="AE50" s="14">
        <f ca="1">IF(U50&lt;Inputs!$C$12,1,IF(U50&lt;Inputs!$C$13,2,IF(U50&lt;Inputs!$C$14,3,IF(U50&lt;Inputs!$C$15,4,IF(U50&lt;Inputs!$C$16,5,0)))))</f>
        <v>0</v>
      </c>
      <c r="AF50" s="14">
        <f ca="1">IF(V50&lt;Inputs!$C$12,1,IF(V50&lt;Inputs!$C$13,2,IF(V50&lt;Inputs!$C$14,3,IF(V50&lt;Inputs!$C$15,4,IF(V50&lt;Inputs!$C$16,5,0)))))</f>
        <v>0</v>
      </c>
      <c r="AG50" s="14">
        <f ca="1">IF(W50&lt;Inputs!$C$12,1,IF(W50&lt;Inputs!$C$13,2,IF(W50&lt;Inputs!$C$14,3,IF(W50&lt;Inputs!$C$15,4,IF(W50&lt;Inputs!$C$16,5,0)))))</f>
        <v>0</v>
      </c>
      <c r="AH50" s="14">
        <f t="shared" ca="1" si="9"/>
        <v>0</v>
      </c>
      <c r="AI50" s="14">
        <f t="shared" ca="1" si="10"/>
        <v>0</v>
      </c>
      <c r="AJ50" s="14">
        <f t="shared" ca="1" si="11"/>
        <v>1</v>
      </c>
      <c r="AK50" s="14">
        <f t="shared" ca="1" si="12"/>
        <v>2</v>
      </c>
      <c r="AL50" s="14">
        <f t="shared" ca="1" si="13"/>
        <v>2</v>
      </c>
      <c r="AM50" s="14">
        <f t="shared" ca="1" si="7"/>
        <v>2</v>
      </c>
      <c r="AN50" s="8">
        <f t="shared" ca="1" si="14"/>
        <v>-0.44883230002094515</v>
      </c>
    </row>
    <row r="51" spans="2:40">
      <c r="B51" s="14">
        <v>47</v>
      </c>
      <c r="C51" s="18">
        <f t="shared" ca="1" si="4"/>
        <v>-0.97973437835659249</v>
      </c>
      <c r="D51" s="8">
        <f t="shared" ca="1" si="15"/>
        <v>2.414146657068359</v>
      </c>
      <c r="E51" s="8">
        <f t="shared" ca="1" si="15"/>
        <v>-0.60743061519902153</v>
      </c>
      <c r="F51" s="8">
        <f t="shared" ca="1" si="15"/>
        <v>0.21127759054160244</v>
      </c>
      <c r="G51" s="8">
        <f t="shared" ca="1" si="15"/>
        <v>0.85098339235009945</v>
      </c>
      <c r="H51" s="8">
        <f t="shared" ca="1" si="15"/>
        <v>0.15868772089867786</v>
      </c>
      <c r="I51" s="8">
        <f t="shared" ca="1" si="15"/>
        <v>-0.50988923769096028</v>
      </c>
      <c r="J51" s="8">
        <f t="shared" ca="1" si="15"/>
        <v>0.14385983752001599</v>
      </c>
      <c r="K51" s="8">
        <f t="shared" ca="1" si="15"/>
        <v>1.6963919237845795</v>
      </c>
      <c r="L51" s="8">
        <f t="shared" ca="1" si="15"/>
        <v>1.1739101466387116</v>
      </c>
      <c r="M51" s="8">
        <f t="shared" ca="1" si="15"/>
        <v>0.9689663205915714</v>
      </c>
      <c r="N51" s="17">
        <f ca="1">Inputs!$B$7*$C51+Inputs!$B$8*D51</f>
        <v>1.7211278791637219</v>
      </c>
      <c r="O51" s="17">
        <f ca="1">Inputs!$B$7*$C51+Inputs!$B$8*E51</f>
        <v>-0.98145299285957954</v>
      </c>
      <c r="P51" s="17">
        <f ca="1">Inputs!$B$7*$C51+Inputs!$B$8*F51</f>
        <v>-0.24917811215041202</v>
      </c>
      <c r="Q51" s="17">
        <f ca="1">Inputs!$B$7*$C51+Inputs!$B$8*G51</f>
        <v>0.3229921512275109</v>
      </c>
      <c r="R51" s="17">
        <f ca="1">Inputs!$B$7*$C51+Inputs!$B$8*H51</f>
        <v>-0.29621592153018483</v>
      </c>
      <c r="S51" s="17">
        <f ca="1">Inputs!$B$7*$C51+Inputs!$B$8*I51</f>
        <v>-0.89420933256878188</v>
      </c>
      <c r="T51" s="17">
        <f ca="1">Inputs!$B$7*$C51+Inputs!$B$8*J51</f>
        <v>-0.30947838360903568</v>
      </c>
      <c r="U51" s="17">
        <f ca="1">Inputs!$B$7*$C51+Inputs!$B$8*K51</f>
        <v>1.0791485292458169</v>
      </c>
      <c r="V51" s="17">
        <f ca="1">Inputs!$B$7*$C51+Inputs!$B$8*L51</f>
        <v>0.61182662096459428</v>
      </c>
      <c r="W51" s="17">
        <f ca="1">Inputs!$B$7*$C51+Inputs!$B$8*M51</f>
        <v>0.4285192903204752</v>
      </c>
      <c r="X51" s="14">
        <f ca="1">IF(N51&lt;Inputs!$C$12,1,IF(N51&lt;Inputs!$C$13,2,IF(N51&lt;Inputs!$C$14,3,IF(N51&lt;Inputs!$C$15,4,IF(N51&lt;Inputs!$C$16,5,0)))))</f>
        <v>0</v>
      </c>
      <c r="Y51" s="14">
        <f ca="1">IF(O51&lt;Inputs!$C$12,1,IF(O51&lt;Inputs!$C$13,2,IF(O51&lt;Inputs!$C$14,3,IF(O51&lt;Inputs!$C$15,4,IF(O51&lt;Inputs!$C$16,5,0)))))</f>
        <v>0</v>
      </c>
      <c r="Z51" s="14">
        <f ca="1">IF(P51&lt;Inputs!$C$12,1,IF(P51&lt;Inputs!$C$13,2,IF(P51&lt;Inputs!$C$14,3,IF(P51&lt;Inputs!$C$15,4,IF(P51&lt;Inputs!$C$16,5,0)))))</f>
        <v>0</v>
      </c>
      <c r="AA51" s="14">
        <f ca="1">IF(Q51&lt;Inputs!$C$12,1,IF(Q51&lt;Inputs!$C$13,2,IF(Q51&lt;Inputs!$C$14,3,IF(Q51&lt;Inputs!$C$15,4,IF(Q51&lt;Inputs!$C$16,5,0)))))</f>
        <v>0</v>
      </c>
      <c r="AB51" s="14">
        <f ca="1">IF(R51&lt;Inputs!$C$12,1,IF(R51&lt;Inputs!$C$13,2,IF(R51&lt;Inputs!$C$14,3,IF(R51&lt;Inputs!$C$15,4,IF(R51&lt;Inputs!$C$16,5,0)))))</f>
        <v>0</v>
      </c>
      <c r="AC51" s="14">
        <f ca="1">IF(S51&lt;Inputs!$C$12,1,IF(S51&lt;Inputs!$C$13,2,IF(S51&lt;Inputs!$C$14,3,IF(S51&lt;Inputs!$C$15,4,IF(S51&lt;Inputs!$C$16,5,0)))))</f>
        <v>0</v>
      </c>
      <c r="AD51" s="14">
        <f ca="1">IF(T51&lt;Inputs!$C$12,1,IF(T51&lt;Inputs!$C$13,2,IF(T51&lt;Inputs!$C$14,3,IF(T51&lt;Inputs!$C$15,4,IF(T51&lt;Inputs!$C$16,5,0)))))</f>
        <v>0</v>
      </c>
      <c r="AE51" s="14">
        <f ca="1">IF(U51&lt;Inputs!$C$12,1,IF(U51&lt;Inputs!$C$13,2,IF(U51&lt;Inputs!$C$14,3,IF(U51&lt;Inputs!$C$15,4,IF(U51&lt;Inputs!$C$16,5,0)))))</f>
        <v>0</v>
      </c>
      <c r="AF51" s="14">
        <f ca="1">IF(V51&lt;Inputs!$C$12,1,IF(V51&lt;Inputs!$C$13,2,IF(V51&lt;Inputs!$C$14,3,IF(V51&lt;Inputs!$C$15,4,IF(V51&lt;Inputs!$C$16,5,0)))))</f>
        <v>0</v>
      </c>
      <c r="AG51" s="14">
        <f ca="1">IF(W51&lt;Inputs!$C$12,1,IF(W51&lt;Inputs!$C$13,2,IF(W51&lt;Inputs!$C$14,3,IF(W51&lt;Inputs!$C$15,4,IF(W51&lt;Inputs!$C$16,5,0)))))</f>
        <v>0</v>
      </c>
      <c r="AH51" s="14">
        <f t="shared" ca="1" si="9"/>
        <v>0</v>
      </c>
      <c r="AI51" s="14">
        <f t="shared" ca="1" si="10"/>
        <v>0</v>
      </c>
      <c r="AJ51" s="14">
        <f t="shared" ca="1" si="11"/>
        <v>0</v>
      </c>
      <c r="AK51" s="14">
        <f t="shared" ca="1" si="12"/>
        <v>0</v>
      </c>
      <c r="AL51" s="14">
        <f t="shared" ca="1" si="13"/>
        <v>0</v>
      </c>
      <c r="AM51" s="14">
        <f t="shared" ca="1" si="7"/>
        <v>0</v>
      </c>
      <c r="AN51" s="8">
        <f t="shared" ca="1" si="14"/>
        <v>0.14330797282041252</v>
      </c>
    </row>
    <row r="52" spans="2:40">
      <c r="B52" s="14">
        <v>48</v>
      </c>
      <c r="C52" s="18">
        <f t="shared" ca="1" si="4"/>
        <v>-0.36416782722972846</v>
      </c>
      <c r="D52" s="8">
        <f t="shared" ca="1" si="15"/>
        <v>-0.64330967185877386</v>
      </c>
      <c r="E52" s="8">
        <f t="shared" ca="1" si="15"/>
        <v>1.5602951096337652</v>
      </c>
      <c r="F52" s="8">
        <f t="shared" ca="1" si="15"/>
        <v>0.91772462954673273</v>
      </c>
      <c r="G52" s="8">
        <f t="shared" ca="1" si="15"/>
        <v>0.17706744767662139</v>
      </c>
      <c r="H52" s="8">
        <f t="shared" ca="1" si="15"/>
        <v>1.4318899389805224</v>
      </c>
      <c r="I52" s="8">
        <f t="shared" ca="1" si="15"/>
        <v>-0.81510742921486146</v>
      </c>
      <c r="J52" s="8">
        <f t="shared" ca="1" si="15"/>
        <v>1.2827422161389259</v>
      </c>
      <c r="K52" s="8">
        <f t="shared" ca="1" si="15"/>
        <v>0.16919914048922632</v>
      </c>
      <c r="L52" s="8">
        <f t="shared" ca="1" si="15"/>
        <v>-0.37261522160287969</v>
      </c>
      <c r="M52" s="8">
        <f t="shared" ca="1" si="15"/>
        <v>1.8076341832049176</v>
      </c>
      <c r="N52" s="17">
        <f ca="1">Inputs!$B$7*$C52+Inputs!$B$8*D52</f>
        <v>-0.73825446612453505</v>
      </c>
      <c r="O52" s="17">
        <f ca="1">Inputs!$B$7*$C52+Inputs!$B$8*E52</f>
        <v>1.23270956865982</v>
      </c>
      <c r="P52" s="17">
        <f ca="1">Inputs!$B$7*$C52+Inputs!$B$8*F52</f>
        <v>0.65797705913610827</v>
      </c>
      <c r="Q52" s="17">
        <f ca="1">Inputs!$B$7*$C52+Inputs!$B$8*G52</f>
        <v>-4.4868635378892963E-3</v>
      </c>
      <c r="R52" s="17">
        <f ca="1">Inputs!$B$7*$C52+Inputs!$B$8*H52</f>
        <v>1.1178604925625752</v>
      </c>
      <c r="S52" s="17">
        <f ca="1">Inputs!$B$7*$C52+Inputs!$B$8*I52</f>
        <v>-0.89191505165662566</v>
      </c>
      <c r="T52" s="17">
        <f ca="1">Inputs!$B$7*$C52+Inputs!$B$8*J52</f>
        <v>0.98445871377733218</v>
      </c>
      <c r="U52" s="17">
        <f ca="1">Inputs!$B$7*$C52+Inputs!$B$8*K52</f>
        <v>-1.1524491433435508E-2</v>
      </c>
      <c r="V52" s="17">
        <f ca="1">Inputs!$B$7*$C52+Inputs!$B$8*L52</f>
        <v>-0.49613798936288922</v>
      </c>
      <c r="W52" s="17">
        <f ca="1">Inputs!$B$7*$C52+Inputs!$B$8*M52</f>
        <v>1.4539363614585874</v>
      </c>
      <c r="X52" s="14">
        <f ca="1">IF(N52&lt;Inputs!$C$12,1,IF(N52&lt;Inputs!$C$13,2,IF(N52&lt;Inputs!$C$14,3,IF(N52&lt;Inputs!$C$15,4,IF(N52&lt;Inputs!$C$16,5,0)))))</f>
        <v>0</v>
      </c>
      <c r="Y52" s="14">
        <f ca="1">IF(O52&lt;Inputs!$C$12,1,IF(O52&lt;Inputs!$C$13,2,IF(O52&lt;Inputs!$C$14,3,IF(O52&lt;Inputs!$C$15,4,IF(O52&lt;Inputs!$C$16,5,0)))))</f>
        <v>0</v>
      </c>
      <c r="Z52" s="14">
        <f ca="1">IF(P52&lt;Inputs!$C$12,1,IF(P52&lt;Inputs!$C$13,2,IF(P52&lt;Inputs!$C$14,3,IF(P52&lt;Inputs!$C$15,4,IF(P52&lt;Inputs!$C$16,5,0)))))</f>
        <v>0</v>
      </c>
      <c r="AA52" s="14">
        <f ca="1">IF(Q52&lt;Inputs!$C$12,1,IF(Q52&lt;Inputs!$C$13,2,IF(Q52&lt;Inputs!$C$14,3,IF(Q52&lt;Inputs!$C$15,4,IF(Q52&lt;Inputs!$C$16,5,0)))))</f>
        <v>0</v>
      </c>
      <c r="AB52" s="14">
        <f ca="1">IF(R52&lt;Inputs!$C$12,1,IF(R52&lt;Inputs!$C$13,2,IF(R52&lt;Inputs!$C$14,3,IF(R52&lt;Inputs!$C$15,4,IF(R52&lt;Inputs!$C$16,5,0)))))</f>
        <v>0</v>
      </c>
      <c r="AC52" s="14">
        <f ca="1">IF(S52&lt;Inputs!$C$12,1,IF(S52&lt;Inputs!$C$13,2,IF(S52&lt;Inputs!$C$14,3,IF(S52&lt;Inputs!$C$15,4,IF(S52&lt;Inputs!$C$16,5,0)))))</f>
        <v>0</v>
      </c>
      <c r="AD52" s="14">
        <f ca="1">IF(T52&lt;Inputs!$C$12,1,IF(T52&lt;Inputs!$C$13,2,IF(T52&lt;Inputs!$C$14,3,IF(T52&lt;Inputs!$C$15,4,IF(T52&lt;Inputs!$C$16,5,0)))))</f>
        <v>0</v>
      </c>
      <c r="AE52" s="14">
        <f ca="1">IF(U52&lt;Inputs!$C$12,1,IF(U52&lt;Inputs!$C$13,2,IF(U52&lt;Inputs!$C$14,3,IF(U52&lt;Inputs!$C$15,4,IF(U52&lt;Inputs!$C$16,5,0)))))</f>
        <v>0</v>
      </c>
      <c r="AF52" s="14">
        <f ca="1">IF(V52&lt;Inputs!$C$12,1,IF(V52&lt;Inputs!$C$13,2,IF(V52&lt;Inputs!$C$14,3,IF(V52&lt;Inputs!$C$15,4,IF(V52&lt;Inputs!$C$16,5,0)))))</f>
        <v>0</v>
      </c>
      <c r="AG52" s="14">
        <f ca="1">IF(W52&lt;Inputs!$C$12,1,IF(W52&lt;Inputs!$C$13,2,IF(W52&lt;Inputs!$C$14,3,IF(W52&lt;Inputs!$C$15,4,IF(W52&lt;Inputs!$C$16,5,0)))))</f>
        <v>0</v>
      </c>
      <c r="AH52" s="14">
        <f t="shared" ca="1" si="9"/>
        <v>0</v>
      </c>
      <c r="AI52" s="14">
        <f t="shared" ca="1" si="10"/>
        <v>0</v>
      </c>
      <c r="AJ52" s="14">
        <f t="shared" ca="1" si="11"/>
        <v>0</v>
      </c>
      <c r="AK52" s="14">
        <f t="shared" ca="1" si="12"/>
        <v>0</v>
      </c>
      <c r="AL52" s="14">
        <f t="shared" ca="1" si="13"/>
        <v>0</v>
      </c>
      <c r="AM52" s="14">
        <f t="shared" ca="1" si="7"/>
        <v>0</v>
      </c>
      <c r="AN52" s="8">
        <f t="shared" ca="1" si="14"/>
        <v>0.33046233334790492</v>
      </c>
    </row>
    <row r="53" spans="2:40">
      <c r="B53" s="14">
        <v>49</v>
      </c>
      <c r="C53" s="18">
        <f t="shared" ca="1" si="4"/>
        <v>-0.61379990958286734</v>
      </c>
      <c r="D53" s="8">
        <f t="shared" ca="1" si="15"/>
        <v>1.509414335143312</v>
      </c>
      <c r="E53" s="8">
        <f t="shared" ca="1" si="15"/>
        <v>-0.83762303700003116</v>
      </c>
      <c r="F53" s="8">
        <f t="shared" ca="1" si="15"/>
        <v>0.44046435018644431</v>
      </c>
      <c r="G53" s="8">
        <f t="shared" ca="1" si="15"/>
        <v>-1.3690514623061953</v>
      </c>
      <c r="H53" s="8">
        <f t="shared" ca="1" si="15"/>
        <v>-0.47922468042141425</v>
      </c>
      <c r="I53" s="8">
        <f t="shared" ca="1" si="15"/>
        <v>-0.52152147036165131</v>
      </c>
      <c r="J53" s="8">
        <f t="shared" ca="1" si="15"/>
        <v>1.1415811735946186</v>
      </c>
      <c r="K53" s="8">
        <f t="shared" ca="1" si="15"/>
        <v>0.54109529774688869</v>
      </c>
      <c r="L53" s="8">
        <f t="shared" ca="1" si="15"/>
        <v>-1.1831826222743043</v>
      </c>
      <c r="M53" s="8">
        <f t="shared" ca="1" si="15"/>
        <v>0.7503364223130442</v>
      </c>
      <c r="N53" s="17">
        <f ca="1">Inputs!$B$7*$C53+Inputs!$B$8*D53</f>
        <v>1.0755615593551351</v>
      </c>
      <c r="O53" s="17">
        <f ca="1">Inputs!$B$7*$C53+Inputs!$B$8*E53</f>
        <v>-1.0236924845828597</v>
      </c>
      <c r="P53" s="17">
        <f ca="1">Inputs!$B$7*$C53+Inputs!$B$8*F53</f>
        <v>0.11946362699076146</v>
      </c>
      <c r="Q53" s="17">
        <f ca="1">Inputs!$B$7*$C53+Inputs!$B$8*G53</f>
        <v>-1.4990165182469606</v>
      </c>
      <c r="R53" s="17">
        <f ca="1">Inputs!$B$7*$C53+Inputs!$B$8*H53</f>
        <v>-0.70313124924926107</v>
      </c>
      <c r="S53" s="17">
        <f ca="1">Inputs!$B$7*$C53+Inputs!$B$8*I53</f>
        <v>-0.74096264826382074</v>
      </c>
      <c r="T53" s="17">
        <f ca="1">Inputs!$B$7*$C53+Inputs!$B$8*J53</f>
        <v>0.74656157791451894</v>
      </c>
      <c r="U53" s="17">
        <f ca="1">Inputs!$B$7*$C53+Inputs!$B$8*K53</f>
        <v>0.2094706827449096</v>
      </c>
      <c r="V53" s="17">
        <f ca="1">Inputs!$B$7*$C53+Inputs!$B$8*L53</f>
        <v>-1.3327703737628236</v>
      </c>
      <c r="W53" s="17">
        <f ca="1">Inputs!$B$7*$C53+Inputs!$B$8*M53</f>
        <v>0.39662163403227957</v>
      </c>
      <c r="X53" s="14">
        <f ca="1">IF(N53&lt;Inputs!$C$12,1,IF(N53&lt;Inputs!$C$13,2,IF(N53&lt;Inputs!$C$14,3,IF(N53&lt;Inputs!$C$15,4,IF(N53&lt;Inputs!$C$16,5,0)))))</f>
        <v>0</v>
      </c>
      <c r="Y53" s="14">
        <f ca="1">IF(O53&lt;Inputs!$C$12,1,IF(O53&lt;Inputs!$C$13,2,IF(O53&lt;Inputs!$C$14,3,IF(O53&lt;Inputs!$C$15,4,IF(O53&lt;Inputs!$C$16,5,0)))))</f>
        <v>0</v>
      </c>
      <c r="Z53" s="14">
        <f ca="1">IF(P53&lt;Inputs!$C$12,1,IF(P53&lt;Inputs!$C$13,2,IF(P53&lt;Inputs!$C$14,3,IF(P53&lt;Inputs!$C$15,4,IF(P53&lt;Inputs!$C$16,5,0)))))</f>
        <v>0</v>
      </c>
      <c r="AA53" s="14">
        <f ca="1">IF(Q53&lt;Inputs!$C$12,1,IF(Q53&lt;Inputs!$C$13,2,IF(Q53&lt;Inputs!$C$14,3,IF(Q53&lt;Inputs!$C$15,4,IF(Q53&lt;Inputs!$C$16,5,0)))))</f>
        <v>4</v>
      </c>
      <c r="AB53" s="14">
        <f ca="1">IF(R53&lt;Inputs!$C$12,1,IF(R53&lt;Inputs!$C$13,2,IF(R53&lt;Inputs!$C$14,3,IF(R53&lt;Inputs!$C$15,4,IF(R53&lt;Inputs!$C$16,5,0)))))</f>
        <v>0</v>
      </c>
      <c r="AC53" s="14">
        <f ca="1">IF(S53&lt;Inputs!$C$12,1,IF(S53&lt;Inputs!$C$13,2,IF(S53&lt;Inputs!$C$14,3,IF(S53&lt;Inputs!$C$15,4,IF(S53&lt;Inputs!$C$16,5,0)))))</f>
        <v>0</v>
      </c>
      <c r="AD53" s="14">
        <f ca="1">IF(T53&lt;Inputs!$C$12,1,IF(T53&lt;Inputs!$C$13,2,IF(T53&lt;Inputs!$C$14,3,IF(T53&lt;Inputs!$C$15,4,IF(T53&lt;Inputs!$C$16,5,0)))))</f>
        <v>0</v>
      </c>
      <c r="AE53" s="14">
        <f ca="1">IF(U53&lt;Inputs!$C$12,1,IF(U53&lt;Inputs!$C$13,2,IF(U53&lt;Inputs!$C$14,3,IF(U53&lt;Inputs!$C$15,4,IF(U53&lt;Inputs!$C$16,5,0)))))</f>
        <v>0</v>
      </c>
      <c r="AF53" s="14">
        <f ca="1">IF(V53&lt;Inputs!$C$12,1,IF(V53&lt;Inputs!$C$13,2,IF(V53&lt;Inputs!$C$14,3,IF(V53&lt;Inputs!$C$15,4,IF(V53&lt;Inputs!$C$16,5,0)))))</f>
        <v>4</v>
      </c>
      <c r="AG53" s="14">
        <f ca="1">IF(W53&lt;Inputs!$C$12,1,IF(W53&lt;Inputs!$C$13,2,IF(W53&lt;Inputs!$C$14,3,IF(W53&lt;Inputs!$C$15,4,IF(W53&lt;Inputs!$C$16,5,0)))))</f>
        <v>0</v>
      </c>
      <c r="AH53" s="14">
        <f t="shared" ca="1" si="9"/>
        <v>0</v>
      </c>
      <c r="AI53" s="14">
        <f t="shared" ca="1" si="10"/>
        <v>0</v>
      </c>
      <c r="AJ53" s="14">
        <f t="shared" ca="1" si="11"/>
        <v>0</v>
      </c>
      <c r="AK53" s="14">
        <f t="shared" ca="1" si="12"/>
        <v>2</v>
      </c>
      <c r="AL53" s="14">
        <f t="shared" ca="1" si="13"/>
        <v>2</v>
      </c>
      <c r="AM53" s="14">
        <f t="shared" ca="1" si="7"/>
        <v>2</v>
      </c>
      <c r="AN53" s="8">
        <f t="shared" ca="1" si="14"/>
        <v>-0.27518941930681218</v>
      </c>
    </row>
    <row r="54" spans="2:40">
      <c r="B54" s="14">
        <v>50</v>
      </c>
      <c r="C54" s="18">
        <f t="shared" ca="1" si="4"/>
        <v>1.1636497626508588</v>
      </c>
      <c r="D54" s="8">
        <f t="shared" ca="1" si="15"/>
        <v>-1.3548875563842744</v>
      </c>
      <c r="E54" s="8">
        <f t="shared" ca="1" si="15"/>
        <v>1.2042627758693287</v>
      </c>
      <c r="F54" s="8">
        <f t="shared" ca="1" si="15"/>
        <v>0.14521585798581016</v>
      </c>
      <c r="G54" s="8">
        <f t="shared" ca="1" si="15"/>
        <v>0.7117108426121127</v>
      </c>
      <c r="H54" s="8">
        <f t="shared" ca="1" si="15"/>
        <v>0.13570469467207391</v>
      </c>
      <c r="I54" s="8">
        <f t="shared" ca="1" si="15"/>
        <v>-0.61068220375046578</v>
      </c>
      <c r="J54" s="8">
        <f t="shared" ca="1" si="15"/>
        <v>0.96762980492200723</v>
      </c>
      <c r="K54" s="8">
        <f t="shared" ca="1" si="15"/>
        <v>-2.3853311390007899</v>
      </c>
      <c r="L54" s="8">
        <f t="shared" ca="1" si="15"/>
        <v>0.66226970218793257</v>
      </c>
      <c r="M54" s="8">
        <f t="shared" ca="1" si="15"/>
        <v>-1.7406578805777633</v>
      </c>
      <c r="N54" s="17">
        <f ca="1">Inputs!$B$7*$C54+Inputs!$B$8*D54</f>
        <v>-0.6914482769197634</v>
      </c>
      <c r="O54" s="17">
        <f ca="1">Inputs!$B$7*$C54+Inputs!$B$8*E54</f>
        <v>1.5975253661043283</v>
      </c>
      <c r="P54" s="17">
        <f ca="1">Inputs!$B$7*$C54+Inputs!$B$8*F54</f>
        <v>0.65028500620465413</v>
      </c>
      <c r="Q54" s="17">
        <f ca="1">Inputs!$B$7*$C54+Inputs!$B$8*G54</f>
        <v>1.1569735240194985</v>
      </c>
      <c r="R54" s="17">
        <f ca="1">Inputs!$B$7*$C54+Inputs!$B$8*H54</f>
        <v>0.64177796311880764</v>
      </c>
      <c r="S54" s="17">
        <f ca="1">Inputs!$B$7*$C54+Inputs!$B$8*I54</f>
        <v>-2.5810773836404066E-2</v>
      </c>
      <c r="T54" s="17">
        <f ca="1">Inputs!$B$7*$C54+Inputs!$B$8*J54</f>
        <v>1.3858744026019507</v>
      </c>
      <c r="U54" s="17">
        <f ca="1">Inputs!$B$7*$C54+Inputs!$B$8*K54</f>
        <v>-1.6131050360033432</v>
      </c>
      <c r="V54" s="17">
        <f ca="1">Inputs!$B$7*$C54+Inputs!$B$8*L54</f>
        <v>1.1127520236700668</v>
      </c>
      <c r="W54" s="17">
        <f ca="1">Inputs!$B$7*$C54+Inputs!$B$8*M54</f>
        <v>-1.0364917443592725</v>
      </c>
      <c r="X54" s="14">
        <f ca="1">IF(N54&lt;Inputs!$C$12,1,IF(N54&lt;Inputs!$C$13,2,IF(N54&lt;Inputs!$C$14,3,IF(N54&lt;Inputs!$C$15,4,IF(N54&lt;Inputs!$C$16,5,0)))))</f>
        <v>0</v>
      </c>
      <c r="Y54" s="14">
        <f ca="1">IF(O54&lt;Inputs!$C$12,1,IF(O54&lt;Inputs!$C$13,2,IF(O54&lt;Inputs!$C$14,3,IF(O54&lt;Inputs!$C$15,4,IF(O54&lt;Inputs!$C$16,5,0)))))</f>
        <v>0</v>
      </c>
      <c r="Z54" s="14">
        <f ca="1">IF(P54&lt;Inputs!$C$12,1,IF(P54&lt;Inputs!$C$13,2,IF(P54&lt;Inputs!$C$14,3,IF(P54&lt;Inputs!$C$15,4,IF(P54&lt;Inputs!$C$16,5,0)))))</f>
        <v>0</v>
      </c>
      <c r="AA54" s="14">
        <f ca="1">IF(Q54&lt;Inputs!$C$12,1,IF(Q54&lt;Inputs!$C$13,2,IF(Q54&lt;Inputs!$C$14,3,IF(Q54&lt;Inputs!$C$15,4,IF(Q54&lt;Inputs!$C$16,5,0)))))</f>
        <v>0</v>
      </c>
      <c r="AB54" s="14">
        <f ca="1">IF(R54&lt;Inputs!$C$12,1,IF(R54&lt;Inputs!$C$13,2,IF(R54&lt;Inputs!$C$14,3,IF(R54&lt;Inputs!$C$15,4,IF(R54&lt;Inputs!$C$16,5,0)))))</f>
        <v>0</v>
      </c>
      <c r="AC54" s="14">
        <f ca="1">IF(S54&lt;Inputs!$C$12,1,IF(S54&lt;Inputs!$C$13,2,IF(S54&lt;Inputs!$C$14,3,IF(S54&lt;Inputs!$C$15,4,IF(S54&lt;Inputs!$C$16,5,0)))))</f>
        <v>0</v>
      </c>
      <c r="AD54" s="14">
        <f ca="1">IF(T54&lt;Inputs!$C$12,1,IF(T54&lt;Inputs!$C$13,2,IF(T54&lt;Inputs!$C$14,3,IF(T54&lt;Inputs!$C$15,4,IF(T54&lt;Inputs!$C$16,5,0)))))</f>
        <v>0</v>
      </c>
      <c r="AE54" s="14">
        <f ca="1">IF(U54&lt;Inputs!$C$12,1,IF(U54&lt;Inputs!$C$13,2,IF(U54&lt;Inputs!$C$14,3,IF(U54&lt;Inputs!$C$15,4,IF(U54&lt;Inputs!$C$16,5,0)))))</f>
        <v>3</v>
      </c>
      <c r="AF54" s="14">
        <f ca="1">IF(V54&lt;Inputs!$C$12,1,IF(V54&lt;Inputs!$C$13,2,IF(V54&lt;Inputs!$C$14,3,IF(V54&lt;Inputs!$C$15,4,IF(V54&lt;Inputs!$C$16,5,0)))))</f>
        <v>0</v>
      </c>
      <c r="AG54" s="14">
        <f ca="1">IF(W54&lt;Inputs!$C$12,1,IF(W54&lt;Inputs!$C$13,2,IF(W54&lt;Inputs!$C$14,3,IF(W54&lt;Inputs!$C$15,4,IF(W54&lt;Inputs!$C$16,5,0)))))</f>
        <v>5</v>
      </c>
      <c r="AH54" s="14">
        <f t="shared" ca="1" si="9"/>
        <v>0</v>
      </c>
      <c r="AI54" s="14">
        <f t="shared" ca="1" si="10"/>
        <v>0</v>
      </c>
      <c r="AJ54" s="14">
        <f t="shared" ca="1" si="11"/>
        <v>1</v>
      </c>
      <c r="AK54" s="14">
        <f t="shared" ca="1" si="12"/>
        <v>1</v>
      </c>
      <c r="AL54" s="14">
        <f t="shared" ca="1" si="13"/>
        <v>2</v>
      </c>
      <c r="AM54" s="14">
        <f t="shared" ca="1" si="7"/>
        <v>2</v>
      </c>
      <c r="AN54" s="8">
        <f t="shared" ca="1" si="14"/>
        <v>0.31783324546005221</v>
      </c>
    </row>
    <row r="58" spans="2:40">
      <c r="B58" s="43" t="s">
        <v>117</v>
      </c>
      <c r="C58" s="41"/>
      <c r="D58" s="41"/>
      <c r="E58" s="41"/>
      <c r="F58" s="41"/>
      <c r="G58" s="41"/>
      <c r="H58" s="41"/>
      <c r="I58" s="41"/>
    </row>
    <row r="59" spans="2:40" ht="56">
      <c r="B59" s="3" t="s">
        <v>118</v>
      </c>
      <c r="C59" s="12">
        <f ca="1">AVERAGE(AM5:AM54)</f>
        <v>1.48</v>
      </c>
      <c r="D59" s="3"/>
      <c r="E59" s="3"/>
      <c r="F59" s="3" t="s">
        <v>119</v>
      </c>
      <c r="G59" s="12">
        <f>Inputs!$B$5*Inputs!$B$16</f>
        <v>1.5</v>
      </c>
      <c r="H59" s="3"/>
      <c r="I59" s="3"/>
    </row>
    <row r="60" spans="2:40" ht="42">
      <c r="B60" s="3" t="s">
        <v>120</v>
      </c>
      <c r="C60" s="12">
        <f ca="1">MAX(AM5:AM54)</f>
        <v>5</v>
      </c>
      <c r="D60" s="3"/>
      <c r="E60" s="3"/>
      <c r="F60" s="3" t="s">
        <v>121</v>
      </c>
      <c r="G60" s="12">
        <f ca="1">MIN(AM5:AM54)</f>
        <v>0</v>
      </c>
      <c r="H60" s="3"/>
      <c r="I60" s="3"/>
    </row>
    <row r="61" spans="2:40" ht="42">
      <c r="B61" s="3" t="s">
        <v>122</v>
      </c>
      <c r="C61" s="12">
        <f ca="1">AVERAGE(C5:C54)</f>
        <v>-0.1760528104799392</v>
      </c>
      <c r="D61" s="3"/>
      <c r="E61" s="3"/>
      <c r="F61" s="3" t="s">
        <v>116</v>
      </c>
      <c r="G61" s="12">
        <f ca="1">AVERAGE(AN5:AN54)</f>
        <v>-7.5910911510691556E-2</v>
      </c>
      <c r="H61" s="3"/>
      <c r="I61" s="3"/>
    </row>
    <row r="62" spans="2:40" ht="70">
      <c r="B62" s="3" t="s">
        <v>123</v>
      </c>
      <c r="C62" s="12" t="s">
        <v>124</v>
      </c>
      <c r="D62" s="3"/>
      <c r="E62" s="3"/>
      <c r="F62" s="3"/>
      <c r="G62" s="12"/>
      <c r="H62" s="3"/>
      <c r="I62" s="3"/>
    </row>
    <row r="63" spans="2:40">
      <c r="B63" s="3"/>
      <c r="C63" s="3"/>
      <c r="D63" s="3"/>
      <c r="E63" s="3"/>
      <c r="F63" s="3"/>
      <c r="G63" s="3"/>
      <c r="H63" s="3"/>
      <c r="I63" s="3"/>
    </row>
    <row r="64" spans="2:40" ht="154">
      <c r="B64" s="3" t="s">
        <v>48</v>
      </c>
      <c r="C64" s="3" t="s">
        <v>125</v>
      </c>
      <c r="D64" s="3"/>
      <c r="E64" s="3"/>
      <c r="F64" s="3"/>
      <c r="G64" s="3"/>
      <c r="H64" s="3"/>
      <c r="I64" s="3"/>
    </row>
  </sheetData>
  <mergeCells count="3">
    <mergeCell ref="B1:AJ1"/>
    <mergeCell ref="B2:AJ2"/>
    <mergeCell ref="B58:I58"/>
  </mergeCells>
  <conditionalFormatting sqref="X5:AG54">
    <cfRule type="cellIs" dxfId="0" priority="3" operator="greaterThan">
      <formula>0</formula>
    </cfRule>
  </conditionalFormatting>
  <conditionalFormatting sqref="AH5:AL5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5:AM54">
    <cfRule type="dataBar" priority="4">
      <dataBar>
        <cfvo type="min"/>
        <cfvo type="max"/>
        <color rgb="FF2563EB"/>
      </dataBar>
    </cfRule>
    <cfRule type="dataBar" priority="5">
      <dataBar>
        <cfvo type="min"/>
        <cfvo type="max"/>
        <color rgb="FF2563EB"/>
      </dataBar>
    </cfRule>
    <cfRule type="dataBar" priority="6">
      <dataBar>
        <cfvo type="min"/>
        <cfvo type="max"/>
        <color rgb="FF2563EB"/>
      </dataBar>
      <extLst>
        <ext xmlns:x14="http://schemas.microsoft.com/office/spreadsheetml/2009/9/main" uri="{B025F937-C7B1-47D3-B67F-A62EFF666E3E}">
          <x14:id>{E478A514-025D-C8ED-4526-5211C62A1AD8}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78A514-025D-C8ED-4526-5211C62A1AD8}">
            <x14:dataBar>
              <x14:cfvo type="min"/>
              <x14:cfvo type="max"/>
              <x14:negativeFillColor auto="1"/>
              <x14:axisColor auto="1"/>
            </x14:dataBar>
          </x14:cfRule>
          <xm:sqref>AM5:AM54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workbookViewId="0">
      <selection sqref="A1:J1"/>
    </sheetView>
  </sheetViews>
  <sheetFormatPr defaultRowHeight="14"/>
  <cols>
    <col min="1" max="6" width="16" customWidth="1"/>
    <col min="7" max="7" width="38" customWidth="1"/>
    <col min="9" max="10" width="35" customWidth="1"/>
  </cols>
  <sheetData>
    <row r="1" spans="1:10" ht="12.15" customHeight="1">
      <c r="A1" s="40" t="s">
        <v>126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53.9" customHeight="1">
      <c r="A2" s="42" t="s">
        <v>127</v>
      </c>
      <c r="B2" s="41"/>
      <c r="C2" s="41"/>
      <c r="D2" s="41"/>
      <c r="E2" s="41"/>
      <c r="F2" s="41"/>
      <c r="G2" s="41"/>
      <c r="H2" s="41"/>
      <c r="I2" s="41"/>
      <c r="J2" s="41"/>
    </row>
    <row r="4" spans="1:10" ht="9.65" customHeight="1">
      <c r="A4" s="1" t="s">
        <v>14</v>
      </c>
      <c r="B4" s="1" t="s">
        <v>128</v>
      </c>
      <c r="C4" s="1" t="s">
        <v>129</v>
      </c>
      <c r="D4" s="1" t="s">
        <v>130</v>
      </c>
      <c r="E4" s="1" t="s">
        <v>131</v>
      </c>
      <c r="F4" s="1" t="s">
        <v>132</v>
      </c>
      <c r="G4" s="1" t="s">
        <v>59</v>
      </c>
      <c r="I4" s="1" t="s">
        <v>58</v>
      </c>
      <c r="J4" s="1" t="s">
        <v>48</v>
      </c>
    </row>
    <row r="5" spans="1:10" ht="9.65" customHeight="1">
      <c r="A5" s="11">
        <v>-3</v>
      </c>
      <c r="B5" s="9">
        <f>_xlfn.NORM.S.DIST((Inputs!$C$12-Inputs!$B$7*A5)/Inputs!$B$8,TRUE)</f>
        <v>0.135462257834678</v>
      </c>
      <c r="C5" s="9">
        <f>_xlfn.NORM.S.DIST((Inputs!$C$13-Inputs!$B$7*A5)/Inputs!$B$8,TRUE)</f>
        <v>0.27332380757661079</v>
      </c>
      <c r="D5" s="9">
        <f>_xlfn.NORM.S.DIST((Inputs!$C$14-Inputs!$B$7*A5)/Inputs!$B$8,TRUE)</f>
        <v>0.40582819561375838</v>
      </c>
      <c r="E5" s="9">
        <f>_xlfn.NORM.S.DIST((Inputs!$C$15-Inputs!$B$7*A5)/Inputs!$B$8,TRUE)</f>
        <v>0.52678150962970072</v>
      </c>
      <c r="F5" s="9">
        <f>_xlfn.NORM.S.DIST((Inputs!$C$16-Inputs!$B$7*A5)/Inputs!$B$8,TRUE)</f>
        <v>0.63353562419503662</v>
      </c>
      <c r="G5" s="2" t="s">
        <v>133</v>
      </c>
      <c r="I5" s="3" t="s">
        <v>61</v>
      </c>
      <c r="J5" s="3" t="s">
        <v>134</v>
      </c>
    </row>
    <row r="6" spans="1:10" ht="9.65" customHeight="1">
      <c r="A6" s="11">
        <v>-2.75</v>
      </c>
      <c r="B6" s="9">
        <f>_xlfn.NORM.S.DIST((Inputs!$C$12-Inputs!$B$7*A6)/Inputs!$B$8,TRUE)</f>
        <v>0.11011138140890213</v>
      </c>
      <c r="C6" s="9">
        <f>_xlfn.NORM.S.DIST((Inputs!$C$13-Inputs!$B$7*A6)/Inputs!$B$8,TRUE)</f>
        <v>0.23337071231963141</v>
      </c>
      <c r="D6" s="9">
        <f>_xlfn.NORM.S.DIST((Inputs!$C$14-Inputs!$B$7*A6)/Inputs!$B$8,TRUE)</f>
        <v>0.35819423456146826</v>
      </c>
      <c r="E6" s="9">
        <f>_xlfn.NORM.S.DIST((Inputs!$C$15-Inputs!$B$7*A6)/Inputs!$B$8,TRUE)</f>
        <v>0.47694671703206437</v>
      </c>
      <c r="F6" s="9">
        <f>_xlfn.NORM.S.DIST((Inputs!$C$16-Inputs!$B$7*A6)/Inputs!$B$8,TRUE)</f>
        <v>0.58559663932190031</v>
      </c>
      <c r="G6" s="2" t="s">
        <v>133</v>
      </c>
      <c r="I6" s="3" t="s">
        <v>135</v>
      </c>
      <c r="J6" s="3" t="s">
        <v>136</v>
      </c>
    </row>
    <row r="7" spans="1:10" ht="9.65" customHeight="1">
      <c r="A7" s="11">
        <v>-2.5</v>
      </c>
      <c r="B7" s="9">
        <f>_xlfn.NORM.S.DIST((Inputs!$C$12-Inputs!$B$7*A7)/Inputs!$B$8,TRUE)</f>
        <v>8.8357968617927191E-2</v>
      </c>
      <c r="C7" s="9">
        <f>_xlfn.NORM.S.DIST((Inputs!$C$13-Inputs!$B$7*A7)/Inputs!$B$8,TRUE)</f>
        <v>0.19688755803895183</v>
      </c>
      <c r="D7" s="9">
        <f>_xlfn.NORM.S.DIST((Inputs!$C$14-Inputs!$B$7*A7)/Inputs!$B$8,TRUE)</f>
        <v>0.31267231970563969</v>
      </c>
      <c r="E7" s="9">
        <f>_xlfn.NORM.S.DIST((Inputs!$C$15-Inputs!$B$7*A7)/Inputs!$B$8,TRUE)</f>
        <v>0.42747033049249566</v>
      </c>
      <c r="F7" s="9">
        <f>_xlfn.NORM.S.DIST((Inputs!$C$16-Inputs!$B$7*A7)/Inputs!$B$8,TRUE)</f>
        <v>0.53634597240377069</v>
      </c>
      <c r="G7" s="2" t="s">
        <v>133</v>
      </c>
      <c r="I7" s="3" t="s">
        <v>137</v>
      </c>
      <c r="J7" s="3" t="s">
        <v>138</v>
      </c>
    </row>
    <row r="8" spans="1:10" ht="17" customHeight="1">
      <c r="A8" s="11">
        <v>-2.25</v>
      </c>
      <c r="B8" s="9">
        <f>_xlfn.NORM.S.DIST((Inputs!$C$12-Inputs!$B$7*A8)/Inputs!$B$8,TRUE)</f>
        <v>6.9980537980118079E-2</v>
      </c>
      <c r="C8" s="9">
        <f>_xlfn.NORM.S.DIST((Inputs!$C$13-Inputs!$B$7*A8)/Inputs!$B$8,TRUE)</f>
        <v>0.16408880714984608</v>
      </c>
      <c r="D8" s="9">
        <f>_xlfn.NORM.S.DIST((Inputs!$C$14-Inputs!$B$7*A8)/Inputs!$B$8,TRUE)</f>
        <v>0.26984239354625972</v>
      </c>
      <c r="E8" s="9">
        <f>_xlfn.NORM.S.DIST((Inputs!$C$15-Inputs!$B$7*A8)/Inputs!$B$8,TRUE)</f>
        <v>0.37911033271167993</v>
      </c>
      <c r="F8" s="9">
        <f>_xlfn.NORM.S.DIST((Inputs!$C$16-Inputs!$B$7*A8)/Inputs!$B$8,TRUE)</f>
        <v>0.4865311739184896</v>
      </c>
      <c r="G8" s="2" t="s">
        <v>133</v>
      </c>
      <c r="I8" s="3" t="s">
        <v>139</v>
      </c>
      <c r="J8" s="3" t="s">
        <v>140</v>
      </c>
    </row>
    <row r="9" spans="1:10" ht="17" customHeight="1">
      <c r="A9" s="11">
        <v>-2</v>
      </c>
      <c r="B9" s="9">
        <f>_xlfn.NORM.S.DIST((Inputs!$C$12-Inputs!$B$7*A9)/Inputs!$B$8,TRUE)</f>
        <v>5.4695548310186096E-2</v>
      </c>
      <c r="C9" s="9">
        <f>_xlfn.NORM.S.DIST((Inputs!$C$13-Inputs!$B$7*A9)/Inputs!$B$8,TRUE)</f>
        <v>0.13505892966702418</v>
      </c>
      <c r="D9" s="9">
        <f>_xlfn.NORM.S.DIST((Inputs!$C$14-Inputs!$B$7*A9)/Inputs!$B$8,TRUE)</f>
        <v>0.23016920493939541</v>
      </c>
      <c r="E9" s="9">
        <f>_xlfn.NORM.S.DIST((Inputs!$C$15-Inputs!$B$7*A9)/Inputs!$B$8,TRUE)</f>
        <v>0.33257342197380002</v>
      </c>
      <c r="F9" s="9">
        <f>_xlfn.NORM.S.DIST((Inputs!$C$16-Inputs!$B$7*A9)/Inputs!$B$8,TRUE)</f>
        <v>0.43692592655045281</v>
      </c>
      <c r="G9" s="2" t="s">
        <v>133</v>
      </c>
      <c r="I9" s="3" t="s">
        <v>141</v>
      </c>
      <c r="J9" s="3" t="s">
        <v>142</v>
      </c>
    </row>
    <row r="10" spans="1:10" ht="17" customHeight="1">
      <c r="A10" s="11">
        <v>-1.75</v>
      </c>
      <c r="B10" s="9">
        <f>_xlfn.NORM.S.DIST((Inputs!$C$12-Inputs!$B$7*A10)/Inputs!$B$8,TRUE)</f>
        <v>4.2179464275391147E-2</v>
      </c>
      <c r="C10" s="9">
        <f>_xlfn.NORM.S.DIST((Inputs!$C$13-Inputs!$B$7*A10)/Inputs!$B$8,TRUE)</f>
        <v>0.10976268378627919</v>
      </c>
      <c r="D10" s="9">
        <f>_xlfn.NORM.S.DIST((Inputs!$C$14-Inputs!$B$7*A10)/Inputs!$B$8,TRUE)</f>
        <v>0.19398909644285556</v>
      </c>
      <c r="E10" s="9">
        <f>_xlfn.NORM.S.DIST((Inputs!$C$15-Inputs!$B$7*A10)/Inputs!$B$8,TRUE)</f>
        <v>0.28848426377325753</v>
      </c>
      <c r="F10" s="9">
        <f>_xlfn.NORM.S.DIST((Inputs!$C$16-Inputs!$B$7*A10)/Inputs!$B$8,TRUE)</f>
        <v>0.38829418287508555</v>
      </c>
      <c r="G10" s="2" t="s">
        <v>143</v>
      </c>
      <c r="I10" s="3" t="s">
        <v>144</v>
      </c>
      <c r="J10" s="3" t="s">
        <v>145</v>
      </c>
    </row>
    <row r="11" spans="1:10" ht="17" customHeight="1">
      <c r="A11" s="11">
        <v>-1.5</v>
      </c>
      <c r="B11" s="9">
        <f>_xlfn.NORM.S.DIST((Inputs!$C$12-Inputs!$B$7*A11)/Inputs!$B$8,TRUE)</f>
        <v>3.2089380965487642E-2</v>
      </c>
      <c r="C11" s="9">
        <f>_xlfn.NORM.S.DIST((Inputs!$C$13-Inputs!$B$7*A11)/Inputs!$B$8,TRUE)</f>
        <v>8.8061175675012579E-2</v>
      </c>
      <c r="D11" s="9">
        <f>_xlfn.NORM.S.DIST((Inputs!$C$14-Inputs!$B$7*A11)/Inputs!$B$8,TRUE)</f>
        <v>0.16150538841562476</v>
      </c>
      <c r="E11" s="9">
        <f>_xlfn.NORM.S.DIST((Inputs!$C$15-Inputs!$B$7*A11)/Inputs!$B$8,TRUE)</f>
        <v>0.24736086114903449</v>
      </c>
      <c r="F11" s="9">
        <f>_xlfn.NORM.S.DIST((Inputs!$C$16-Inputs!$B$7*A11)/Inputs!$B$8,TRUE)</f>
        <v>0.34135505215649919</v>
      </c>
      <c r="G11" s="2" t="s">
        <v>143</v>
      </c>
      <c r="I11" s="3" t="s">
        <v>146</v>
      </c>
      <c r="J11" s="3" t="s">
        <v>147</v>
      </c>
    </row>
    <row r="12" spans="1:10" ht="9.65" customHeight="1">
      <c r="A12" s="11">
        <v>-1.25</v>
      </c>
      <c r="B12" s="9">
        <f>_xlfn.NORM.S.DIST((Inputs!$C$12-Inputs!$B$7*A12)/Inputs!$B$8,TRUE)</f>
        <v>2.4081013519660324E-2</v>
      </c>
      <c r="C12" s="9">
        <f>_xlfn.NORM.S.DIST((Inputs!$C$13-Inputs!$B$7*A12)/Inputs!$B$8,TRUE)</f>
        <v>6.9731839973345963E-2</v>
      </c>
      <c r="D12" s="9">
        <f>_xlfn.NORM.S.DIST((Inputs!$C$14-Inputs!$B$7*A12)/Inputs!$B$8,TRUE)</f>
        <v>0.13279200927138837</v>
      </c>
      <c r="E12" s="9">
        <f>_xlfn.NORM.S.DIST((Inputs!$C$15-Inputs!$B$7*A12)/Inputs!$B$8,TRUE)</f>
        <v>0.20959762069856847</v>
      </c>
      <c r="F12" s="9">
        <f>_xlfn.NORM.S.DIST((Inputs!$C$16-Inputs!$B$7*A12)/Inputs!$B$8,TRUE)</f>
        <v>0.29675111218457983</v>
      </c>
      <c r="G12" s="2" t="s">
        <v>143</v>
      </c>
    </row>
    <row r="13" spans="1:10" ht="9.65" customHeight="1">
      <c r="A13" s="11">
        <v>-1</v>
      </c>
      <c r="B13" s="9">
        <f>_xlfn.NORM.S.DIST((Inputs!$C$12-Inputs!$B$7*A13)/Inputs!$B$8,TRUE)</f>
        <v>1.7823292671609408E-2</v>
      </c>
      <c r="C13" s="9">
        <f>_xlfn.NORM.S.DIST((Inputs!$C$13-Inputs!$B$7*A13)/Inputs!$B$8,TRUE)</f>
        <v>5.4490382405479161E-2</v>
      </c>
      <c r="D13" s="9">
        <f>_xlfn.NORM.S.DIST((Inputs!$C$14-Inputs!$B$7*A13)/Inputs!$B$8,TRUE)</f>
        <v>0.10780432641897057</v>
      </c>
      <c r="E13" s="9">
        <f>_xlfn.NORM.S.DIST((Inputs!$C$15-Inputs!$B$7*A13)/Inputs!$B$8,TRUE)</f>
        <v>0.17545691907717095</v>
      </c>
      <c r="F13" s="9">
        <f>_xlfn.NORM.S.DIST((Inputs!$C$16-Inputs!$B$7*A13)/Inputs!$B$8,TRUE)</f>
        <v>0.25502245772039245</v>
      </c>
      <c r="G13" s="2" t="s">
        <v>143</v>
      </c>
    </row>
    <row r="14" spans="1:10" ht="9.65" customHeight="1">
      <c r="A14" s="11">
        <v>-0.75</v>
      </c>
      <c r="B14" s="9">
        <f>_xlfn.NORM.S.DIST((Inputs!$C$12-Inputs!$B$7*A14)/Inputs!$B$8,TRUE)</f>
        <v>1.3009234529938836E-2</v>
      </c>
      <c r="C14" s="9">
        <f>_xlfn.NORM.S.DIST((Inputs!$C$13-Inputs!$B$7*A14)/Inputs!$B$8,TRUE)</f>
        <v>4.2012834647154718E-2</v>
      </c>
      <c r="D14" s="9">
        <f>_xlfn.NORM.S.DIST((Inputs!$C$14-Inputs!$B$7*A14)/Inputs!$B$8,TRUE)</f>
        <v>8.6395609726117095E-2</v>
      </c>
      <c r="E14" s="9">
        <f>_xlfn.NORM.S.DIST((Inputs!$C$15-Inputs!$B$7*A14)/Inputs!$B$8,TRUE)</f>
        <v>0.14506916488285274</v>
      </c>
      <c r="F14" s="9">
        <f>_xlfn.NORM.S.DIST((Inputs!$C$16-Inputs!$B$7*A14)/Inputs!$B$8,TRUE)</f>
        <v>0.21658819831183063</v>
      </c>
      <c r="G14" s="2" t="s">
        <v>143</v>
      </c>
    </row>
    <row r="15" spans="1:10" ht="9.65" customHeight="1">
      <c r="A15" s="11">
        <v>-0.5</v>
      </c>
      <c r="B15" s="9">
        <f>_xlfn.NORM.S.DIST((Inputs!$C$12-Inputs!$B$7*A15)/Inputs!$B$8,TRUE)</f>
        <v>9.363127405697563E-3</v>
      </c>
      <c r="C15" s="9">
        <f>_xlfn.NORM.S.DIST((Inputs!$C$13-Inputs!$B$7*A15)/Inputs!$B$8,TRUE)</f>
        <v>3.1956147473167905E-2</v>
      </c>
      <c r="D15" s="9">
        <f>_xlfn.NORM.S.DIST((Inputs!$C$14-Inputs!$B$7*A15)/Inputs!$B$8,TRUE)</f>
        <v>6.8337251947889616E-2</v>
      </c>
      <c r="E15" s="9">
        <f>_xlfn.NORM.S.DIST((Inputs!$C$15-Inputs!$B$7*A15)/Inputs!$B$8,TRUE)</f>
        <v>0.11844060127094226</v>
      </c>
      <c r="F15" s="9">
        <f>_xlfn.NORM.S.DIST((Inputs!$C$16-Inputs!$B$7*A15)/Inputs!$B$8,TRUE)</f>
        <v>0.18173636492336528</v>
      </c>
      <c r="G15" s="2" t="s">
        <v>143</v>
      </c>
    </row>
    <row r="16" spans="1:10" ht="9.65" customHeight="1">
      <c r="A16" s="11">
        <v>-0.25</v>
      </c>
      <c r="B16" s="9">
        <f>_xlfn.NORM.S.DIST((Inputs!$C$12-Inputs!$B$7*A16)/Inputs!$B$8,TRUE)</f>
        <v>6.6443699751589256E-3</v>
      </c>
      <c r="C16" s="9">
        <f>_xlfn.NORM.S.DIST((Inputs!$C$13-Inputs!$B$7*A16)/Inputs!$B$8,TRUE)</f>
        <v>2.3976134468690798E-2</v>
      </c>
      <c r="D16" s="9">
        <f>_xlfn.NORM.S.DIST((Inputs!$C$14-Inputs!$B$7*A16)/Inputs!$B$8,TRUE)</f>
        <v>5.3340789059788125E-2</v>
      </c>
      <c r="E16" s="9">
        <f>_xlfn.NORM.S.DIST((Inputs!$C$15-Inputs!$B$7*A16)/Inputs!$B$8,TRUE)</f>
        <v>9.5467488339896836E-2</v>
      </c>
      <c r="F16" s="9">
        <f>_xlfn.NORM.S.DIST((Inputs!$C$16-Inputs!$B$7*A16)/Inputs!$B$8,TRUE)</f>
        <v>0.15062237431749026</v>
      </c>
      <c r="G16" s="2" t="s">
        <v>143</v>
      </c>
    </row>
    <row r="17" spans="1:7" ht="9.65" customHeight="1">
      <c r="A17" s="11">
        <v>0</v>
      </c>
      <c r="B17" s="9">
        <f>_xlfn.NORM.S.DIST((Inputs!$C$12-Inputs!$B$7*A17)/Inputs!$B$8,TRUE)</f>
        <v>4.6484899209106667E-3</v>
      </c>
      <c r="C17" s="9">
        <f>_xlfn.NORM.S.DIST((Inputs!$C$13-Inputs!$B$7*A17)/Inputs!$B$8,TRUE)</f>
        <v>1.7742013693155572E-2</v>
      </c>
      <c r="D17" s="9">
        <f>_xlfn.NORM.S.DIST((Inputs!$C$14-Inputs!$B$7*A17)/Inputs!$B$8,TRUE)</f>
        <v>4.1079888099957544E-2</v>
      </c>
      <c r="E17" s="9">
        <f>_xlfn.NORM.S.DIST((Inputs!$C$15-Inputs!$B$7*A17)/Inputs!$B$8,TRUE)</f>
        <v>7.5954898141946739E-2</v>
      </c>
      <c r="F17" s="9">
        <f>_xlfn.NORM.S.DIST((Inputs!$C$16-Inputs!$B$7*A17)/Inputs!$B$8,TRUE)</f>
        <v>0.12327543186973691</v>
      </c>
      <c r="G17" s="2" t="s">
        <v>148</v>
      </c>
    </row>
    <row r="18" spans="1:7" ht="9.65" customHeight="1">
      <c r="A18" s="11">
        <v>0.25</v>
      </c>
      <c r="B18" s="9">
        <f>_xlfn.NORM.S.DIST((Inputs!$C$12-Inputs!$B$7*A18)/Inputs!$B$8,TRUE)</f>
        <v>3.2059715573683591E-3</v>
      </c>
      <c r="C18" s="9">
        <f>_xlfn.NORM.S.DIST((Inputs!$C$13-Inputs!$B$7*A18)/Inputs!$B$8,TRUE)</f>
        <v>1.294722165369557E-2</v>
      </c>
      <c r="D18" s="9">
        <f>_xlfn.NORM.S.DIST((Inputs!$C$14-Inputs!$B$7*A18)/Inputs!$B$8,TRUE)</f>
        <v>3.1210757591265265E-2</v>
      </c>
      <c r="E18" s="9">
        <f>_xlfn.NORM.S.DIST((Inputs!$C$15-Inputs!$B$7*A18)/Inputs!$B$8,TRUE)</f>
        <v>5.9638174170493274E-2</v>
      </c>
      <c r="F18" s="9">
        <f>_xlfn.NORM.S.DIST((Inputs!$C$16-Inputs!$B$7*A18)/Inputs!$B$8,TRUE)</f>
        <v>9.9611614297523535E-2</v>
      </c>
      <c r="G18" s="2" t="s">
        <v>149</v>
      </c>
    </row>
    <row r="19" spans="1:7" ht="9.65" customHeight="1">
      <c r="A19" s="11">
        <v>0.5</v>
      </c>
      <c r="B19" s="9">
        <f>_xlfn.NORM.S.DIST((Inputs!$C$12-Inputs!$B$7*A19)/Inputs!$B$8,TRUE)</f>
        <v>2.1795371679396098E-3</v>
      </c>
      <c r="C19" s="9">
        <f>_xlfn.NORM.S.DIST((Inputs!$C$13-Inputs!$B$7*A19)/Inputs!$B$8,TRUE)</f>
        <v>9.3165473864059781E-3</v>
      </c>
      <c r="D19" s="9">
        <f>_xlfn.NORM.S.DIST((Inputs!$C$14-Inputs!$B$7*A19)/Inputs!$B$8,TRUE)</f>
        <v>2.3389828337449105E-2</v>
      </c>
      <c r="E19" s="9">
        <f>_xlfn.NORM.S.DIST((Inputs!$C$15-Inputs!$B$7*A19)/Inputs!$B$8,TRUE)</f>
        <v>4.6205144494560826E-2</v>
      </c>
      <c r="F19" s="9">
        <f>_xlfn.NORM.S.DIST((Inputs!$C$16-Inputs!$B$7*A19)/Inputs!$B$8,TRUE)</f>
        <v>7.9451926126896777E-2</v>
      </c>
      <c r="G19" s="2" t="s">
        <v>149</v>
      </c>
    </row>
    <row r="20" spans="1:7" ht="9.65" customHeight="1">
      <c r="A20" s="11">
        <v>0.75</v>
      </c>
      <c r="B20" s="9">
        <f>_xlfn.NORM.S.DIST((Inputs!$C$12-Inputs!$B$7*A20)/Inputs!$B$8,TRUE)</f>
        <v>1.4604790987915682E-3</v>
      </c>
      <c r="C20" s="9">
        <f>_xlfn.NORM.S.DIST((Inputs!$C$13-Inputs!$B$7*A20)/Inputs!$B$8,TRUE)</f>
        <v>6.6099245457013865E-3</v>
      </c>
      <c r="D20" s="9">
        <f>_xlfn.NORM.S.DIST((Inputs!$C$14-Inputs!$B$7*A20)/Inputs!$B$8,TRUE)</f>
        <v>1.7287988878911927E-2</v>
      </c>
      <c r="E20" s="9">
        <f>_xlfn.NORM.S.DIST((Inputs!$C$15-Inputs!$B$7*A20)/Inputs!$B$8,TRUE)</f>
        <v>3.5317399427079947E-2</v>
      </c>
      <c r="F20" s="9">
        <f>_xlfn.NORM.S.DIST((Inputs!$C$16-Inputs!$B$7*A20)/Inputs!$B$8,TRUE)</f>
        <v>6.254339898068724E-2</v>
      </c>
      <c r="G20" s="2" t="s">
        <v>149</v>
      </c>
    </row>
    <row r="21" spans="1:7" ht="9.65" customHeight="1">
      <c r="A21" s="11">
        <v>1</v>
      </c>
      <c r="B21" s="9">
        <f>_xlfn.NORM.S.DIST((Inputs!$C$12-Inputs!$B$7*A21)/Inputs!$B$8,TRUE)</f>
        <v>9.6454992625582474E-4</v>
      </c>
      <c r="C21" s="9">
        <f>_xlfn.NORM.S.DIST((Inputs!$C$13-Inputs!$B$7*A21)/Inputs!$B$8,TRUE)</f>
        <v>4.6234127988290857E-3</v>
      </c>
      <c r="D21" s="9">
        <f>_xlfn.NORM.S.DIST((Inputs!$C$14-Inputs!$B$7*A21)/Inputs!$B$8,TRUE)</f>
        <v>1.2601083913454022E-2</v>
      </c>
      <c r="E21" s="9">
        <f>_xlfn.NORM.S.DIST((Inputs!$C$15-Inputs!$B$7*A21)/Inputs!$B$8,TRUE)</f>
        <v>2.6629298213908088E-2</v>
      </c>
      <c r="F21" s="9">
        <f>_xlfn.NORM.S.DIST((Inputs!$C$16-Inputs!$B$7*A21)/Inputs!$B$8,TRUE)</f>
        <v>4.858129998570726E-2</v>
      </c>
      <c r="G21" s="2" t="s">
        <v>149</v>
      </c>
    </row>
    <row r="22" spans="1:7" ht="9.65" customHeight="1">
      <c r="A22" s="11">
        <v>1.25</v>
      </c>
      <c r="B22" s="9">
        <f>_xlfn.NORM.S.DIST((Inputs!$C$12-Inputs!$B$7*A22)/Inputs!$B$8,TRUE)</f>
        <v>6.2780716843935478E-4</v>
      </c>
      <c r="C22" s="9">
        <f>_xlfn.NORM.S.DIST((Inputs!$C$13-Inputs!$B$7*A22)/Inputs!$B$8,TRUE)</f>
        <v>3.1879978388813968E-3</v>
      </c>
      <c r="D22" s="9">
        <f>_xlfn.NORM.S.DIST((Inputs!$C$14-Inputs!$B$7*A22)/Inputs!$B$8,TRUE)</f>
        <v>9.0567513447279736E-3</v>
      </c>
      <c r="E22" s="9">
        <f>_xlfn.NORM.S.DIST((Inputs!$C$15-Inputs!$B$7*A22)/Inputs!$B$8,TRUE)</f>
        <v>1.9803793740848633E-2</v>
      </c>
      <c r="F22" s="9">
        <f>_xlfn.NORM.S.DIST((Inputs!$C$16-Inputs!$B$7*A22)/Inputs!$B$8,TRUE)</f>
        <v>3.7230705477047987E-2</v>
      </c>
      <c r="G22" s="2" t="s">
        <v>149</v>
      </c>
    </row>
    <row r="23" spans="1:7" ht="9.65" customHeight="1">
      <c r="A23" s="11">
        <v>1.5</v>
      </c>
      <c r="B23" s="9">
        <f>_xlfn.NORM.S.DIST((Inputs!$C$12-Inputs!$B$7*A23)/Inputs!$B$8,TRUE)</f>
        <v>4.0269457884533277E-4</v>
      </c>
      <c r="C23" s="9">
        <f>_xlfn.NORM.S.DIST((Inputs!$C$13-Inputs!$B$7*A23)/Inputs!$B$8,TRUE)</f>
        <v>2.1668544502028734E-3</v>
      </c>
      <c r="D23" s="9">
        <f>_xlfn.NORM.S.DIST((Inputs!$C$14-Inputs!$B$7*A23)/Inputs!$B$8,TRUE)</f>
        <v>6.4179558931653346E-3</v>
      </c>
      <c r="E23" s="9">
        <f>_xlfn.NORM.S.DIST((Inputs!$C$15-Inputs!$B$7*A23)/Inputs!$B$8,TRUE)</f>
        <v>1.4524600102174002E-2</v>
      </c>
      <c r="F23" s="9">
        <f>_xlfn.NORM.S.DIST((Inputs!$C$16-Inputs!$B$7*A23)/Inputs!$B$8,TRUE)</f>
        <v>2.8146029023193717E-2</v>
      </c>
      <c r="G23" s="2" t="s">
        <v>149</v>
      </c>
    </row>
    <row r="24" spans="1:7" ht="9.65" customHeight="1">
      <c r="A24" s="11">
        <v>1.75</v>
      </c>
      <c r="B24" s="9">
        <f>_xlfn.NORM.S.DIST((Inputs!$C$12-Inputs!$B$7*A24)/Inputs!$B$8,TRUE)</f>
        <v>2.5453688500047718E-4</v>
      </c>
      <c r="C24" s="9">
        <f>_xlfn.NORM.S.DIST((Inputs!$C$13-Inputs!$B$7*A24)/Inputs!$B$8,TRUE)</f>
        <v>1.4516685924236472E-3</v>
      </c>
      <c r="D24" s="9">
        <f>_xlfn.NORM.S.DIST((Inputs!$C$14-Inputs!$B$7*A24)/Inputs!$B$8,TRUE)</f>
        <v>4.4837623569273953E-3</v>
      </c>
      <c r="E24" s="9">
        <f>_xlfn.NORM.S.DIST((Inputs!$C$15-Inputs!$B$7*A24)/Inputs!$B$8,TRUE)</f>
        <v>1.0504624869152032E-2</v>
      </c>
      <c r="F24" s="9">
        <f>_xlfn.NORM.S.DIST((Inputs!$C$16-Inputs!$B$7*A24)/Inputs!$B$8,TRUE)</f>
        <v>2.0987508460954138E-2</v>
      </c>
      <c r="G24" s="2" t="s">
        <v>149</v>
      </c>
    </row>
    <row r="25" spans="1:7" ht="9.65" customHeight="1">
      <c r="A25" s="11">
        <v>2</v>
      </c>
      <c r="B25" s="9">
        <f>_xlfn.NORM.S.DIST((Inputs!$C$12-Inputs!$B$7*A25)/Inputs!$B$8,TRUE)</f>
        <v>1.5853681827445132E-4</v>
      </c>
      <c r="C25" s="9">
        <f>_xlfn.NORM.S.DIST((Inputs!$C$13-Inputs!$B$7*A25)/Inputs!$B$8,TRUE)</f>
        <v>9.5852428096730583E-4</v>
      </c>
      <c r="D25" s="9">
        <f>_xlfn.NORM.S.DIST((Inputs!$C$14-Inputs!$B$7*A25)/Inputs!$B$8,TRUE)</f>
        <v>3.0879820596026305E-3</v>
      </c>
      <c r="E25" s="9">
        <f>_xlfn.NORM.S.DIST((Inputs!$C$15-Inputs!$B$7*A25)/Inputs!$B$8,TRUE)</f>
        <v>7.4909103667665563E-3</v>
      </c>
      <c r="F25" s="9">
        <f>_xlfn.NORM.S.DIST((Inputs!$C$16-Inputs!$B$7*A25)/Inputs!$B$8,TRUE)</f>
        <v>1.543409457423465E-2</v>
      </c>
      <c r="G25" s="2" t="s">
        <v>150</v>
      </c>
    </row>
    <row r="26" spans="1:7" ht="9.65" customHeight="1">
      <c r="A26" s="11">
        <v>2.25</v>
      </c>
      <c r="B26" s="9">
        <f>_xlfn.NORM.S.DIST((Inputs!$C$12-Inputs!$B$7*A26)/Inputs!$B$8,TRUE)</f>
        <v>9.7295891459248958E-5</v>
      </c>
      <c r="C26" s="9">
        <f>_xlfn.NORM.S.DIST((Inputs!$C$13-Inputs!$B$7*A26)/Inputs!$B$8,TRUE)</f>
        <v>6.2375002459016265E-4</v>
      </c>
      <c r="D26" s="9">
        <f>_xlfn.NORM.S.DIST((Inputs!$C$14-Inputs!$B$7*A26)/Inputs!$B$8,TRUE)</f>
        <v>2.0963349958918079E-3</v>
      </c>
      <c r="E26" s="9">
        <f>_xlfn.NORM.S.DIST((Inputs!$C$15-Inputs!$B$7*A26)/Inputs!$B$8,TRUE)</f>
        <v>5.2665570089753446E-3</v>
      </c>
      <c r="F26" s="9">
        <f>_xlfn.NORM.S.DIST((Inputs!$C$16-Inputs!$B$7*A26)/Inputs!$B$8,TRUE)</f>
        <v>1.1192591787078054E-2</v>
      </c>
      <c r="G26" s="2" t="s">
        <v>150</v>
      </c>
    </row>
    <row r="27" spans="1:7" ht="9.65" customHeight="1">
      <c r="A27" s="11">
        <v>2.5</v>
      </c>
      <c r="B27" s="9">
        <f>_xlfn.NORM.S.DIST((Inputs!$C$12-Inputs!$B$7*A27)/Inputs!$B$8,TRUE)</f>
        <v>5.883362586273784E-5</v>
      </c>
      <c r="C27" s="9">
        <f>_xlfn.NORM.S.DIST((Inputs!$C$13-Inputs!$B$7*A27)/Inputs!$B$8,TRUE)</f>
        <v>4.0000520361495507E-4</v>
      </c>
      <c r="D27" s="9">
        <f>_xlfn.NORM.S.DIST((Inputs!$C$14-Inputs!$B$7*A27)/Inputs!$B$8,TRUE)</f>
        <v>1.402717366354891E-3</v>
      </c>
      <c r="E27" s="9">
        <f>_xlfn.NORM.S.DIST((Inputs!$C$15-Inputs!$B$7*A27)/Inputs!$B$8,TRUE)</f>
        <v>3.6502331312252639E-3</v>
      </c>
      <c r="F27" s="9">
        <f>_xlfn.NORM.S.DIST((Inputs!$C$16-Inputs!$B$7*A27)/Inputs!$B$8,TRUE)</f>
        <v>8.0032400538109227E-3</v>
      </c>
      <c r="G27" s="2" t="s">
        <v>150</v>
      </c>
    </row>
    <row r="28" spans="1:7" ht="9.65" customHeight="1">
      <c r="A28" s="11">
        <v>2.75</v>
      </c>
      <c r="B28" s="9">
        <f>_xlfn.NORM.S.DIST((Inputs!$C$12-Inputs!$B$7*A28)/Inputs!$B$8,TRUE)</f>
        <v>3.5051490200573066E-5</v>
      </c>
      <c r="C28" s="9">
        <f>_xlfn.NORM.S.DIST((Inputs!$C$13-Inputs!$B$7*A28)/Inputs!$B$8,TRUE)</f>
        <v>2.5278180650199739E-4</v>
      </c>
      <c r="D28" s="9">
        <f>_xlfn.NORM.S.DIST((Inputs!$C$14-Inputs!$B$7*A28)/Inputs!$B$8,TRUE)</f>
        <v>9.2507148544830956E-4</v>
      </c>
      <c r="E28" s="9">
        <f>_xlfn.NORM.S.DIST((Inputs!$C$15-Inputs!$B$7*A28)/Inputs!$B$8,TRUE)</f>
        <v>2.4939187410703582E-3</v>
      </c>
      <c r="F28" s="9">
        <f>_xlfn.NORM.S.DIST((Inputs!$C$16-Inputs!$B$7*A28)/Inputs!$B$8,TRUE)</f>
        <v>5.6421746359040193E-3</v>
      </c>
      <c r="G28" s="2" t="s">
        <v>150</v>
      </c>
    </row>
    <row r="29" spans="1:7" ht="9.65" customHeight="1">
      <c r="A29" s="11">
        <v>3</v>
      </c>
      <c r="B29" s="9">
        <f>_xlfn.NORM.S.DIST((Inputs!$C$12-Inputs!$B$7*A29)/Inputs!$B$8,TRUE)</f>
        <v>2.0574118759591055E-5</v>
      </c>
      <c r="C29" s="9">
        <f>_xlfn.NORM.S.DIST((Inputs!$C$13-Inputs!$B$7*A29)/Inputs!$B$8,TRUE)</f>
        <v>1.5740921626422748E-4</v>
      </c>
      <c r="D29" s="9">
        <f>_xlfn.NORM.S.DIST((Inputs!$C$14-Inputs!$B$7*A29)/Inputs!$B$8,TRUE)</f>
        <v>6.0124313559823252E-4</v>
      </c>
      <c r="E29" s="9">
        <f>_xlfn.NORM.S.DIST((Inputs!$C$15-Inputs!$B$7*A29)/Inputs!$B$8,TRUE)</f>
        <v>1.6795025479664203E-3</v>
      </c>
      <c r="F29" s="9">
        <f>_xlfn.NORM.S.DIST((Inputs!$C$16-Inputs!$B$7*A29)/Inputs!$B$8,TRUE)</f>
        <v>3.9213502141137845E-3</v>
      </c>
      <c r="G29" s="2" t="s">
        <v>150</v>
      </c>
    </row>
  </sheetData>
  <mergeCells count="2">
    <mergeCell ref="A1:J1"/>
    <mergeCell ref="A2:J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workbookViewId="0">
      <selection sqref="A1:J1"/>
    </sheetView>
  </sheetViews>
  <sheetFormatPr defaultRowHeight="14"/>
  <cols>
    <col min="1" max="1" width="26" customWidth="1"/>
    <col min="2" max="2" width="95" customWidth="1"/>
  </cols>
  <sheetData>
    <row r="1" spans="1:8" ht="20">
      <c r="A1" s="40" t="s">
        <v>151</v>
      </c>
      <c r="B1" s="41"/>
      <c r="C1" s="41"/>
      <c r="D1" s="41"/>
      <c r="E1" s="41"/>
      <c r="F1" s="41"/>
      <c r="G1" s="41"/>
      <c r="H1" s="41"/>
    </row>
    <row r="2" spans="1:8">
      <c r="A2" s="42" t="s">
        <v>152</v>
      </c>
      <c r="B2" s="41"/>
      <c r="C2" s="41"/>
      <c r="D2" s="41"/>
      <c r="E2" s="41"/>
      <c r="F2" s="41"/>
      <c r="G2" s="41"/>
      <c r="H2" s="41"/>
    </row>
    <row r="4" spans="1:8">
      <c r="A4" s="1" t="s">
        <v>153</v>
      </c>
      <c r="B4" s="1" t="s">
        <v>154</v>
      </c>
    </row>
    <row r="5" spans="1:8" ht="28">
      <c r="A5" s="3" t="s">
        <v>155</v>
      </c>
      <c r="B5" s="3" t="s">
        <v>156</v>
      </c>
    </row>
    <row r="6" spans="1:8">
      <c r="A6" s="3" t="s">
        <v>157</v>
      </c>
      <c r="B6" s="3" t="s">
        <v>158</v>
      </c>
    </row>
    <row r="7" spans="1:8">
      <c r="A7" s="3" t="s">
        <v>159</v>
      </c>
      <c r="B7" s="3" t="s">
        <v>160</v>
      </c>
    </row>
    <row r="8" spans="1:8" ht="28">
      <c r="A8" s="3" t="s">
        <v>161</v>
      </c>
      <c r="B8" s="3" t="s">
        <v>162</v>
      </c>
    </row>
    <row r="9" spans="1:8">
      <c r="A9" s="3" t="s">
        <v>163</v>
      </c>
      <c r="B9" s="3" t="s">
        <v>164</v>
      </c>
    </row>
    <row r="10" spans="1:8">
      <c r="A10" s="3" t="s">
        <v>165</v>
      </c>
      <c r="B10" s="3" t="s">
        <v>166</v>
      </c>
    </row>
    <row r="11" spans="1:8" ht="28">
      <c r="A11" s="3" t="s">
        <v>167</v>
      </c>
      <c r="B11" s="3" t="s">
        <v>168</v>
      </c>
    </row>
    <row r="12" spans="1:8">
      <c r="A12" s="3" t="s">
        <v>169</v>
      </c>
      <c r="B12" s="3" t="s">
        <v>170</v>
      </c>
    </row>
    <row r="13" spans="1:8" ht="28">
      <c r="A13" s="3" t="s">
        <v>171</v>
      </c>
      <c r="B13" s="3" t="s">
        <v>172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topLeftCell="A3" workbookViewId="0">
      <selection activeCell="E21" sqref="E21"/>
    </sheetView>
  </sheetViews>
  <sheetFormatPr defaultRowHeight="14"/>
  <cols>
    <col min="1" max="1" width="24" customWidth="1"/>
    <col min="2" max="3" width="16" customWidth="1"/>
    <col min="4" max="4" width="30" customWidth="1"/>
    <col min="5" max="5" width="38" customWidth="1"/>
    <col min="6" max="6" width="18" customWidth="1"/>
  </cols>
  <sheetData>
    <row r="1" spans="1:6" ht="18">
      <c r="A1" s="38" t="s">
        <v>183</v>
      </c>
      <c r="B1" s="38"/>
      <c r="C1" s="38"/>
      <c r="D1" s="38"/>
      <c r="E1" s="38"/>
      <c r="F1" s="38"/>
    </row>
    <row r="2" spans="1:6" ht="14.5">
      <c r="A2" s="39" t="s">
        <v>184</v>
      </c>
      <c r="B2" s="39"/>
      <c r="C2" s="39"/>
      <c r="D2" s="39"/>
      <c r="E2" s="39"/>
      <c r="F2" s="39"/>
    </row>
    <row r="4" spans="1:6">
      <c r="A4" s="19" t="s">
        <v>29</v>
      </c>
      <c r="B4" s="19" t="s">
        <v>185</v>
      </c>
      <c r="C4" s="19" t="s">
        <v>30</v>
      </c>
      <c r="D4" s="19" t="s">
        <v>186</v>
      </c>
      <c r="E4" s="19" t="s">
        <v>48</v>
      </c>
      <c r="F4" s="19" t="s">
        <v>187</v>
      </c>
    </row>
    <row r="5" spans="1:6">
      <c r="A5" t="s">
        <v>188</v>
      </c>
      <c r="B5" t="s">
        <v>189</v>
      </c>
      <c r="C5" s="21">
        <v>100000000</v>
      </c>
      <c r="D5" t="s">
        <v>190</v>
      </c>
      <c r="E5" t="s">
        <v>191</v>
      </c>
      <c r="F5" t="s">
        <v>192</v>
      </c>
    </row>
    <row r="6" spans="1:6">
      <c r="A6" t="s">
        <v>193</v>
      </c>
      <c r="B6" t="s">
        <v>194</v>
      </c>
      <c r="C6" s="22">
        <v>0.02</v>
      </c>
      <c r="D6" t="s">
        <v>195</v>
      </c>
      <c r="E6" t="s">
        <v>196</v>
      </c>
      <c r="F6" t="s">
        <v>192</v>
      </c>
    </row>
    <row r="7" spans="1:6">
      <c r="A7" t="s">
        <v>197</v>
      </c>
      <c r="B7" t="s">
        <v>198</v>
      </c>
      <c r="C7" s="22">
        <v>0.6</v>
      </c>
      <c r="D7" t="s">
        <v>190</v>
      </c>
      <c r="E7" t="s">
        <v>199</v>
      </c>
      <c r="F7" t="s">
        <v>192</v>
      </c>
    </row>
    <row r="8" spans="1:6">
      <c r="A8" t="s">
        <v>200</v>
      </c>
      <c r="B8" t="s">
        <v>201</v>
      </c>
      <c r="C8" s="23">
        <f>1-C7</f>
        <v>0.4</v>
      </c>
      <c r="D8" t="s">
        <v>202</v>
      </c>
      <c r="E8" t="s">
        <v>203</v>
      </c>
      <c r="F8" t="s">
        <v>204</v>
      </c>
    </row>
    <row r="9" spans="1:6">
      <c r="A9" t="s">
        <v>205</v>
      </c>
      <c r="B9" t="s">
        <v>206</v>
      </c>
      <c r="C9" s="22">
        <v>0.1</v>
      </c>
      <c r="D9" t="s">
        <v>190</v>
      </c>
      <c r="E9" t="s">
        <v>207</v>
      </c>
      <c r="F9" t="s">
        <v>192</v>
      </c>
    </row>
    <row r="10" spans="1:6">
      <c r="A10" t="s">
        <v>208</v>
      </c>
      <c r="B10" t="s">
        <v>209</v>
      </c>
      <c r="C10" s="22">
        <v>0.999</v>
      </c>
      <c r="D10" t="s">
        <v>210</v>
      </c>
      <c r="E10" t="s">
        <v>211</v>
      </c>
      <c r="F10" t="s">
        <v>192</v>
      </c>
    </row>
    <row r="11" spans="1:6">
      <c r="A11" t="s">
        <v>212</v>
      </c>
      <c r="B11" t="s">
        <v>213</v>
      </c>
      <c r="C11" s="24">
        <v>1</v>
      </c>
      <c r="D11" t="s">
        <v>190</v>
      </c>
      <c r="E11" t="s">
        <v>214</v>
      </c>
      <c r="F11" t="s">
        <v>192</v>
      </c>
    </row>
    <row r="13" spans="1:6">
      <c r="A13" s="19" t="s">
        <v>215</v>
      </c>
      <c r="B13" s="19" t="s">
        <v>185</v>
      </c>
      <c r="C13" s="19" t="s">
        <v>30</v>
      </c>
      <c r="D13" s="19" t="s">
        <v>216</v>
      </c>
      <c r="E13" s="19" t="s">
        <v>59</v>
      </c>
      <c r="F13" s="19" t="s">
        <v>217</v>
      </c>
    </row>
    <row r="14" spans="1:6">
      <c r="A14" t="s">
        <v>24</v>
      </c>
      <c r="B14" t="s">
        <v>73</v>
      </c>
      <c r="C14" s="25">
        <f>_xlfn.NORM.S.INV(C6)</f>
        <v>-2.0537489106318225</v>
      </c>
      <c r="D14" t="str">
        <f ca="1">_xlfn.FORMULATEXT(C14)</f>
        <v>=NORM.S.INV(C6)</v>
      </c>
      <c r="E14" t="s">
        <v>218</v>
      </c>
    </row>
    <row r="15" spans="1:6">
      <c r="A15" t="s">
        <v>219</v>
      </c>
      <c r="B15" t="s">
        <v>220</v>
      </c>
      <c r="C15" s="25">
        <f>_xlfn.NORM.S.INV(C10)</f>
        <v>3.0902323061678132</v>
      </c>
      <c r="D15" t="str">
        <f t="shared" ref="D15:D16" ca="1" si="0">_xlfn.FORMULATEXT(C15)</f>
        <v>=NORM.S.INV(C10)</v>
      </c>
      <c r="E15" t="s">
        <v>221</v>
      </c>
    </row>
    <row r="16" spans="1:6">
      <c r="A16" t="s">
        <v>222</v>
      </c>
      <c r="B16" t="s">
        <v>223</v>
      </c>
      <c r="C16" s="23">
        <f>_xlfn.NORM.S.DIST((C14+SQRT(C9)*C15)/SQRT(1-C9),TRUE)</f>
        <v>0.12823710729942317</v>
      </c>
      <c r="D16" t="str">
        <f t="shared" ca="1" si="0"/>
        <v>=NORM.S.DIST((C14+SQRT(C9)*C15)/SQRT(1-C9),TRUE)</v>
      </c>
      <c r="E16" t="s">
        <v>224</v>
      </c>
      <c r="F16" t="s">
        <v>225</v>
      </c>
    </row>
    <row r="17" spans="1:6">
      <c r="A17" t="s">
        <v>226</v>
      </c>
      <c r="B17" t="s">
        <v>227</v>
      </c>
      <c r="C17" s="26">
        <f>C5*C6*C8</f>
        <v>800000</v>
      </c>
      <c r="D17" t="s">
        <v>228</v>
      </c>
      <c r="E17" t="s">
        <v>229</v>
      </c>
    </row>
    <row r="18" spans="1:6">
      <c r="A18" t="s">
        <v>230</v>
      </c>
      <c r="B18" t="s">
        <v>231</v>
      </c>
      <c r="C18" s="26">
        <f>C5*C8*C16</f>
        <v>5129484.2919769268</v>
      </c>
      <c r="D18" t="s">
        <v>232</v>
      </c>
      <c r="E18" t="s">
        <v>233</v>
      </c>
      <c r="F18" t="s">
        <v>234</v>
      </c>
    </row>
    <row r="19" spans="1:6">
      <c r="A19" t="s">
        <v>235</v>
      </c>
      <c r="B19" t="s">
        <v>236</v>
      </c>
      <c r="C19" s="26">
        <f>C18-C17</f>
        <v>4329484.2919769268</v>
      </c>
      <c r="D19" t="s">
        <v>237</v>
      </c>
      <c r="E19" t="s">
        <v>238</v>
      </c>
    </row>
    <row r="20" spans="1:6">
      <c r="A20" t="s">
        <v>239</v>
      </c>
      <c r="B20" t="s">
        <v>240</v>
      </c>
      <c r="C20" s="27">
        <f>C18/C17</f>
        <v>6.4118553649711583</v>
      </c>
      <c r="D20" t="s">
        <v>241</v>
      </c>
      <c r="E20" t="s">
        <v>242</v>
      </c>
    </row>
    <row r="22" spans="1:6" ht="28">
      <c r="A22" s="19" t="s">
        <v>243</v>
      </c>
      <c r="B22" s="19" t="s">
        <v>58</v>
      </c>
      <c r="C22" s="19" t="s">
        <v>244</v>
      </c>
      <c r="D22" s="19"/>
      <c r="E22" s="19"/>
      <c r="F22" s="19"/>
    </row>
    <row r="23" spans="1:6">
      <c r="A23">
        <v>1</v>
      </c>
      <c r="B23" t="s">
        <v>245</v>
      </c>
      <c r="C23" s="45" t="s">
        <v>246</v>
      </c>
      <c r="D23" s="45"/>
      <c r="E23" s="45"/>
      <c r="F23" s="45"/>
    </row>
    <row r="24" spans="1:6">
      <c r="A24">
        <v>2</v>
      </c>
      <c r="B24" t="s">
        <v>247</v>
      </c>
      <c r="C24" s="45" t="s">
        <v>248</v>
      </c>
      <c r="D24" s="45"/>
      <c r="E24" s="45"/>
      <c r="F24" s="45"/>
    </row>
    <row r="25" spans="1:6">
      <c r="A25">
        <v>3</v>
      </c>
      <c r="B25" t="s">
        <v>223</v>
      </c>
      <c r="C25" s="45" t="s">
        <v>249</v>
      </c>
      <c r="D25" s="45"/>
      <c r="E25" s="45"/>
      <c r="F25" s="45"/>
    </row>
    <row r="26" spans="1:6">
      <c r="A26">
        <v>4</v>
      </c>
      <c r="B26" t="s">
        <v>250</v>
      </c>
      <c r="C26" s="45" t="s">
        <v>251</v>
      </c>
      <c r="D26" s="45"/>
      <c r="E26" s="45"/>
      <c r="F26" s="45"/>
    </row>
    <row r="28" spans="1:6" ht="14.5">
      <c r="A28" s="46" t="s">
        <v>171</v>
      </c>
      <c r="B28" s="46" t="s">
        <v>252</v>
      </c>
      <c r="C28" s="46"/>
      <c r="D28" s="46"/>
      <c r="E28" s="46"/>
      <c r="F28" s="46"/>
    </row>
    <row r="29" spans="1:6" ht="14.5">
      <c r="A29" s="46" t="s">
        <v>253</v>
      </c>
      <c r="B29" s="46" t="s">
        <v>254</v>
      </c>
      <c r="C29" s="46"/>
      <c r="D29" s="46"/>
      <c r="E29" s="46"/>
      <c r="F29" s="46"/>
    </row>
    <row r="30" spans="1:6" ht="14.5">
      <c r="A30" s="46" t="s">
        <v>255</v>
      </c>
      <c r="B30" s="46" t="s">
        <v>256</v>
      </c>
      <c r="C30" s="46"/>
      <c r="D30" s="46"/>
      <c r="E30" s="46"/>
      <c r="F30" s="46"/>
    </row>
  </sheetData>
  <mergeCells count="9">
    <mergeCell ref="C26:F26"/>
    <mergeCell ref="A28:F28"/>
    <mergeCell ref="A29:F29"/>
    <mergeCell ref="A30:F30"/>
    <mergeCell ref="A1:F1"/>
    <mergeCell ref="A2:F2"/>
    <mergeCell ref="C23:F23"/>
    <mergeCell ref="C24:F24"/>
    <mergeCell ref="C25:F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tabSelected="1" topLeftCell="B1" workbookViewId="0">
      <selection activeCell="K10" sqref="K10"/>
    </sheetView>
  </sheetViews>
  <sheetFormatPr defaultRowHeight="14"/>
  <cols>
    <col min="1" max="4" width="18" customWidth="1"/>
    <col min="6" max="9" width="18" customWidth="1"/>
  </cols>
  <sheetData>
    <row r="1" spans="1:9" ht="18">
      <c r="A1" s="38" t="s">
        <v>257</v>
      </c>
      <c r="B1" s="38"/>
      <c r="C1" s="38"/>
      <c r="D1" s="38"/>
      <c r="E1" s="38"/>
      <c r="F1" s="38"/>
      <c r="G1" s="38"/>
      <c r="H1" s="38"/>
      <c r="I1" s="38"/>
    </row>
    <row r="2" spans="1:9" ht="14.5">
      <c r="A2" s="39" t="s">
        <v>258</v>
      </c>
      <c r="B2" s="39"/>
      <c r="C2" s="39"/>
      <c r="D2" s="39"/>
      <c r="E2" s="39"/>
      <c r="F2" s="39"/>
      <c r="G2" s="39"/>
      <c r="H2" s="39"/>
      <c r="I2" s="39"/>
    </row>
    <row r="4" spans="1:9">
      <c r="A4" s="19" t="s">
        <v>259</v>
      </c>
      <c r="B4" s="19" t="s">
        <v>260</v>
      </c>
      <c r="C4" s="19" t="s">
        <v>230</v>
      </c>
      <c r="D4" s="19" t="s">
        <v>235</v>
      </c>
      <c r="F4" s="19" t="s">
        <v>261</v>
      </c>
      <c r="G4" s="19" t="s">
        <v>219</v>
      </c>
      <c r="H4" s="19" t="s">
        <v>260</v>
      </c>
      <c r="I4" s="19" t="s">
        <v>230</v>
      </c>
    </row>
    <row r="5" spans="1:9">
      <c r="A5" s="28">
        <v>0</v>
      </c>
      <c r="B5" s="29">
        <f>_xlfn.NORM.S.DIST((Vasicek_Model!$C$14+SQRT(A5)*Vasicek_Model!$C$15)/SQRT(1-A5),TRUE)</f>
        <v>2.0000000000000014E-2</v>
      </c>
      <c r="C5" s="30">
        <f>Vasicek_Model!$C$5*Vasicek_Model!$C$8*B5</f>
        <v>800000.00000000058</v>
      </c>
      <c r="D5" s="30">
        <f>C5-Vasicek_Model!$C$17</f>
        <v>0</v>
      </c>
      <c r="F5" s="31">
        <v>0.95</v>
      </c>
      <c r="G5" s="8">
        <f>_xlfn.NORM.S.INV(F5)</f>
        <v>1.6448536269514715</v>
      </c>
      <c r="H5" s="29">
        <f>_xlfn.NORM.S.DIST((Vasicek_Model!$C$14+SQRT(Vasicek_Model!$C$9)*G5)/SQRT(1-Vasicek_Model!$C$9),TRUE)</f>
        <v>5.2986981846391057E-2</v>
      </c>
      <c r="I5" s="30">
        <f>Vasicek_Model!$C$5*Vasicek_Model!$C$8*H5</f>
        <v>2119479.2738556424</v>
      </c>
    </row>
    <row r="6" spans="1:9">
      <c r="A6" s="28">
        <v>0.05</v>
      </c>
      <c r="B6" s="29">
        <f>_xlfn.NORM.S.DIST((Vasicek_Model!$C$14+SQRT(A6)*Vasicek_Model!$C$15)/SQRT(1-A6),TRUE)</f>
        <v>8.1033411858287038E-2</v>
      </c>
      <c r="C6" s="30">
        <f>Vasicek_Model!$C$5*Vasicek_Model!$C$8*B6</f>
        <v>3241336.4743314814</v>
      </c>
      <c r="D6" s="30">
        <f>C6-Vasicek_Model!$C$17</f>
        <v>2441336.4743314814</v>
      </c>
      <c r="F6" s="31">
        <v>0.99</v>
      </c>
      <c r="G6" s="8">
        <f>_xlfn.SINGLE(_xlfn.NORM.S.INV(F6))</f>
        <v>2.3263478740408408</v>
      </c>
      <c r="H6" s="29">
        <f>_xlfn.NORM.S.DIST((Vasicek_Model!$C$14+SQRT(Vasicek_Model!$C$9)*G6)/SQRT(1-Vasicek_Model!$C$9),TRUE)</f>
        <v>8.235676925723627E-2</v>
      </c>
      <c r="I6" s="30">
        <f>Vasicek_Model!$C$5*Vasicek_Model!$C$8*H6</f>
        <v>3294270.7702894509</v>
      </c>
    </row>
    <row r="7" spans="1:9">
      <c r="A7" s="33">
        <v>0.1</v>
      </c>
      <c r="B7" s="34">
        <f>_xlfn.NORM.S.DIST((Vasicek_Model!$C$14+SQRT(A7)*Vasicek_Model!$C$15)/SQRT(1-A7),TRUE)</f>
        <v>0.12823710729942317</v>
      </c>
      <c r="C7" s="35">
        <f>Vasicek_Model!$C$5*Vasicek_Model!$C$8*B7</f>
        <v>5129484.2919769268</v>
      </c>
      <c r="D7" s="35">
        <f>C7-Vasicek_Model!$C$17</f>
        <v>4329484.2919769268</v>
      </c>
      <c r="F7" s="31">
        <v>0.995</v>
      </c>
      <c r="G7" s="8">
        <f t="shared" ref="G7:G9" si="0">_xlfn.SINGLE(_xlfn.NORM.S.INV(F7))</f>
        <v>2.5758293035488999</v>
      </c>
      <c r="H7" s="29">
        <f>_xlfn.NORM.S.DIST((Vasicek_Model!$C$14+SQRT(Vasicek_Model!$C$9)*G7)/SQRT(1-Vasicek_Model!$C$9),TRUE)</f>
        <v>9.5736893740577131E-2</v>
      </c>
      <c r="I7" s="30">
        <f>Vasicek_Model!$C$5*Vasicek_Model!$C$8*H7</f>
        <v>3829475.7496230854</v>
      </c>
    </row>
    <row r="8" spans="1:9">
      <c r="A8" s="28">
        <v>0.15</v>
      </c>
      <c r="B8" s="29">
        <f>_xlfn.NORM.S.DIST((Vasicek_Model!$C$14+SQRT(A8)*Vasicek_Model!$C$15)/SQRT(1-A8),TRUE)</f>
        <v>0.17632893914619804</v>
      </c>
      <c r="C8" s="30">
        <f>Vasicek_Model!$C$5*Vasicek_Model!$C$8*B8</f>
        <v>7053157.5658479221</v>
      </c>
      <c r="D8" s="30">
        <f>C8-Vasicek_Model!$C$17</f>
        <v>6253157.5658479221</v>
      </c>
      <c r="F8" s="37">
        <v>0.999</v>
      </c>
      <c r="G8" s="36">
        <f t="shared" si="0"/>
        <v>3.0902323061678132</v>
      </c>
      <c r="H8" s="34">
        <f>_xlfn.NORM.S.DIST((Vasicek_Model!$C$14+SQRT(Vasicek_Model!$C$9)*G8)/SQRT(1-Vasicek_Model!$C$9),TRUE)</f>
        <v>0.12823710729942317</v>
      </c>
      <c r="I8" s="35">
        <f>Vasicek_Model!$C$5*Vasicek_Model!$C$8*H8</f>
        <v>5129484.2919769268</v>
      </c>
    </row>
    <row r="9" spans="1:9">
      <c r="A9" s="28">
        <v>0.2</v>
      </c>
      <c r="B9" s="29">
        <f>_xlfn.NORM.S.DIST((Vasicek_Model!$C$14+SQRT(A9)*Vasicek_Model!$C$15)/SQRT(1-A9),TRUE)</f>
        <v>0.22631280715580149</v>
      </c>
      <c r="C9" s="30">
        <f>Vasicek_Model!$C$5*Vasicek_Model!$C$8*B9</f>
        <v>9052512.2862320598</v>
      </c>
      <c r="D9" s="30">
        <f>C9-Vasicek_Model!$C$17</f>
        <v>8252512.2862320598</v>
      </c>
      <c r="F9" s="31">
        <v>0.99970000000000003</v>
      </c>
      <c r="G9" s="8">
        <f t="shared" si="0"/>
        <v>3.4316144036232998</v>
      </c>
      <c r="H9" s="29">
        <f>_xlfn.NORM.S.DIST((Vasicek_Model!$C$14+SQRT(Vasicek_Model!$C$9)*G9)/SQRT(1-Vasicek_Model!$C$9),TRUE)</f>
        <v>0.15363433437518026</v>
      </c>
      <c r="I9" s="30">
        <f>Vasicek_Model!$C$5*Vasicek_Model!$C$8*H9</f>
        <v>6145373.3750072103</v>
      </c>
    </row>
    <row r="10" spans="1:9">
      <c r="A10" s="28">
        <v>0.25</v>
      </c>
      <c r="B10" s="29">
        <f>_xlfn.NORM.S.DIST((Vasicek_Model!$C$14+SQRT(A10)*Vasicek_Model!$C$15)/SQRT(1-A10),TRUE)</f>
        <v>0.27849490292051926</v>
      </c>
      <c r="C10" s="30">
        <f>Vasicek_Model!$C$5*Vasicek_Model!$C$8*B10</f>
        <v>11139796.116820771</v>
      </c>
      <c r="D10" s="30">
        <f>C10-Vasicek_Model!$C$17</f>
        <v>10339796.116820771</v>
      </c>
    </row>
    <row r="11" spans="1:9">
      <c r="A11" s="28">
        <v>0.3</v>
      </c>
      <c r="B11" s="29">
        <f>_xlfn.NORM.S.DIST((Vasicek_Model!$C$14+SQRT(A11)*Vasicek_Model!$C$15)/SQRT(1-A11),TRUE)</f>
        <v>0.33299153427189654</v>
      </c>
      <c r="C11" s="30">
        <f>Vasicek_Model!$C$5*Vasicek_Model!$C$8*B11</f>
        <v>13319661.370875861</v>
      </c>
      <c r="D11" s="30">
        <f>C11-Vasicek_Model!$C$17</f>
        <v>12519661.370875861</v>
      </c>
    </row>
    <row r="12" spans="1:9">
      <c r="A12" s="28">
        <v>0.35</v>
      </c>
      <c r="B12" s="29">
        <f>_xlfn.NORM.S.DIST((Vasicek_Model!$C$14+SQRT(A12)*Vasicek_Model!$C$15)/SQRT(1-A12),TRUE)</f>
        <v>0.38983410399055718</v>
      </c>
      <c r="C12" s="30">
        <f>Vasicek_Model!$C$5*Vasicek_Model!$C$8*B12</f>
        <v>15593364.159622287</v>
      </c>
      <c r="D12" s="30">
        <f>C12-Vasicek_Model!$C$17</f>
        <v>14793364.159622287</v>
      </c>
    </row>
    <row r="13" spans="1:9">
      <c r="A13" s="28">
        <v>0.4</v>
      </c>
      <c r="B13" s="29">
        <f>_xlfn.NORM.S.DIST((Vasicek_Model!$C$14+SQRT(A13)*Vasicek_Model!$C$15)/SQRT(1-A13),TRUE)</f>
        <v>0.448989679800052</v>
      </c>
      <c r="C13" s="30">
        <f>Vasicek_Model!$C$5*Vasicek_Model!$C$8*B13</f>
        <v>17959587.19200208</v>
      </c>
      <c r="D13" s="30">
        <f>C13-Vasicek_Model!$C$17</f>
        <v>17159587.19200208</v>
      </c>
    </row>
    <row r="14" spans="1:9">
      <c r="A14" s="28">
        <v>0.45</v>
      </c>
      <c r="B14" s="29">
        <f>_xlfn.NORM.S.DIST((Vasicek_Model!$C$14+SQRT(A14)*Vasicek_Model!$C$15)/SQRT(1-A14),TRUE)</f>
        <v>0.51034972612509977</v>
      </c>
      <c r="C14" s="30">
        <f>Vasicek_Model!$C$5*Vasicek_Model!$C$8*B14</f>
        <v>20413989.045003992</v>
      </c>
      <c r="D14" s="30">
        <f>C14-Vasicek_Model!$C$17</f>
        <v>19613989.045003992</v>
      </c>
    </row>
    <row r="15" spans="1:9">
      <c r="A15" s="28">
        <v>0.5</v>
      </c>
      <c r="B15" s="29">
        <f>_xlfn.NORM.S.DIST((Vasicek_Model!$C$14+SQRT(A15)*Vasicek_Model!$C$15)/SQRT(1-A15),TRUE)</f>
        <v>0.57369635216794634</v>
      </c>
      <c r="C15" s="30">
        <f>Vasicek_Model!$C$5*Vasicek_Model!$C$8*B15</f>
        <v>22947854.086717855</v>
      </c>
      <c r="D15" s="30">
        <f>C15-Vasicek_Model!$C$17</f>
        <v>22147854.086717855</v>
      </c>
    </row>
    <row r="19" spans="1:4">
      <c r="A19" s="19" t="s">
        <v>262</v>
      </c>
      <c r="B19" s="19" t="s">
        <v>24</v>
      </c>
      <c r="C19" s="19" t="s">
        <v>260</v>
      </c>
      <c r="D19" s="19" t="s">
        <v>230</v>
      </c>
    </row>
    <row r="20" spans="1:4">
      <c r="A20" s="29">
        <v>5.0000000000000001E-3</v>
      </c>
      <c r="B20" s="8">
        <f>_xlfn.NORM.S.INV(A20)</f>
        <v>-2.5758293035488999</v>
      </c>
      <c r="C20" s="29">
        <f>_xlfn.NORM.S.DIST((B20+SQRT(Vasicek_Model!$C$9)*Vasicek_Model!$C$15)/SQRT(1-Vasicek_Model!$C$9),TRUE)</f>
        <v>4.5986081572935288E-2</v>
      </c>
      <c r="D20" s="30">
        <f>Vasicek_Model!$C$5*Vasicek_Model!$C$8*C20</f>
        <v>1839443.2629174115</v>
      </c>
    </row>
    <row r="21" spans="1:4">
      <c r="A21" s="29">
        <v>0.01</v>
      </c>
      <c r="B21" s="8">
        <f t="shared" ref="B21:B25" si="1">_xlfn.NORM.S.INV(A21)</f>
        <v>-2.3263478740408408</v>
      </c>
      <c r="C21" s="29">
        <f>_xlfn.NORM.S.DIST((B21+SQRT(Vasicek_Model!$C$9)*Vasicek_Model!$C$15)/SQRT(1-Vasicek_Model!$C$9),TRUE)</f>
        <v>7.7497372687011221E-2</v>
      </c>
      <c r="D21" s="30">
        <f>Vasicek_Model!$C$5*Vasicek_Model!$C$8*C21</f>
        <v>3099894.907480449</v>
      </c>
    </row>
    <row r="22" spans="1:4">
      <c r="A22" s="34">
        <v>0.02</v>
      </c>
      <c r="B22" s="36">
        <f t="shared" si="1"/>
        <v>-2.0537489106318225</v>
      </c>
      <c r="C22" s="34">
        <f>_xlfn.NORM.S.DIST((B22+SQRT(Vasicek_Model!$C$9)*Vasicek_Model!$C$15)/SQRT(1-Vasicek_Model!$C$9),TRUE)</f>
        <v>0.12823710729942317</v>
      </c>
      <c r="D22" s="35">
        <f>Vasicek_Model!$C$5*Vasicek_Model!$C$8*C22</f>
        <v>5129484.2919769268</v>
      </c>
    </row>
    <row r="23" spans="1:4">
      <c r="A23" s="29">
        <v>0.03</v>
      </c>
      <c r="B23" s="8">
        <f t="shared" si="1"/>
        <v>-1.8807936081512509</v>
      </c>
      <c r="C23" s="29">
        <f>_xlfn.NORM.S.DIST((B23+SQRT(Vasicek_Model!$C$9)*Vasicek_Model!$C$15)/SQRT(1-Vasicek_Model!$C$9),TRUE)</f>
        <v>0.17043361994019748</v>
      </c>
      <c r="D23" s="30">
        <f>Vasicek_Model!$C$5*Vasicek_Model!$C$8*C23</f>
        <v>6817344.7976078996</v>
      </c>
    </row>
    <row r="24" spans="1:4">
      <c r="A24" s="29">
        <v>0.05</v>
      </c>
      <c r="B24" s="8">
        <f t="shared" si="1"/>
        <v>-1.6448536269514726</v>
      </c>
      <c r="C24" s="29">
        <f>_xlfn.NORM.S.DIST((B24+SQRT(Vasicek_Model!$C$9)*Vasicek_Model!$C$15)/SQRT(1-Vasicek_Model!$C$9),TRUE)</f>
        <v>0.24079407499095101</v>
      </c>
      <c r="D24" s="30">
        <f>Vasicek_Model!$C$5*Vasicek_Model!$C$8*C24</f>
        <v>9631762.9996380396</v>
      </c>
    </row>
    <row r="25" spans="1:4">
      <c r="A25" s="29">
        <v>0.1</v>
      </c>
      <c r="B25" s="8">
        <f t="shared" si="1"/>
        <v>-1.2815515655446006</v>
      </c>
      <c r="C25" s="29">
        <f>_xlfn.NORM.S.DIST((B25+SQRT(Vasicek_Model!$C$9)*Vasicek_Model!$C$15)/SQRT(1-Vasicek_Model!$C$9),TRUE)</f>
        <v>0.37418229587186164</v>
      </c>
      <c r="D25" s="30">
        <f>Vasicek_Model!$C$5*Vasicek_Model!$C$8*C25</f>
        <v>14967291.834874466</v>
      </c>
    </row>
  </sheetData>
  <mergeCells count="2">
    <mergeCell ref="A1:I1"/>
    <mergeCell ref="A2:I2"/>
  </mergeCells>
  <conditionalFormatting sqref="C5:C15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{2B5E53F7-4BB6-4FBD-8203-5ADCF7D5ABC5}</x14:id>
        </ext>
      </extLst>
    </cfRule>
  </conditionalFormatting>
  <conditionalFormatting sqref="D20:D2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{3ACA4595-17B2-455C-BB72-3CBDFA24F5D9}</x14:id>
        </ext>
      </extLst>
    </cfRule>
  </conditionalFormatting>
  <conditionalFormatting sqref="I5:I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{FC35E775-DDCF-4D7A-A2EA-BF4F3789A880}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5E53F7-4BB6-4FBD-8203-5ADCF7D5AB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C5:C15</xm:sqref>
        </x14:conditionalFormatting>
        <x14:conditionalFormatting xmlns:xm="http://schemas.microsoft.com/office/excel/2006/main">
          <x14:cfRule type="dataBar" id="{3ACA4595-17B2-455C-BB72-3CBDFA24F5D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D20:D25</xm:sqref>
        </x14:conditionalFormatting>
        <x14:conditionalFormatting xmlns:xm="http://schemas.microsoft.com/office/excel/2006/main">
          <x14:cfRule type="dataBar" id="{FC35E775-DDCF-4D7A-A2EA-BF4F3789A88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I5:I9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topLeftCell="A5" workbookViewId="0">
      <selection activeCell="B22" sqref="B22"/>
    </sheetView>
  </sheetViews>
  <sheetFormatPr defaultRowHeight="14"/>
  <cols>
    <col min="1" max="1" width="30" customWidth="1"/>
    <col min="2" max="2" width="20" customWidth="1"/>
    <col min="3" max="3" width="28" customWidth="1"/>
    <col min="4" max="4" width="45" customWidth="1"/>
    <col min="5" max="7" width="26" customWidth="1"/>
  </cols>
  <sheetData>
    <row r="1" spans="1:7" ht="18">
      <c r="A1" s="38" t="s">
        <v>263</v>
      </c>
      <c r="B1" s="38"/>
      <c r="C1" s="38"/>
      <c r="D1" s="38"/>
      <c r="E1" s="38"/>
      <c r="F1" s="38"/>
      <c r="G1" s="38"/>
    </row>
    <row r="2" spans="1:7" ht="14.5">
      <c r="A2" s="39" t="s">
        <v>264</v>
      </c>
      <c r="B2" s="39"/>
      <c r="C2" s="39"/>
      <c r="D2" s="39"/>
      <c r="E2" s="39"/>
      <c r="F2" s="39"/>
      <c r="G2" s="39"/>
    </row>
    <row r="4" spans="1:7">
      <c r="A4" s="19" t="s">
        <v>265</v>
      </c>
      <c r="B4" s="19" t="s">
        <v>266</v>
      </c>
      <c r="C4" s="19" t="s">
        <v>267</v>
      </c>
      <c r="D4" s="19" t="s">
        <v>268</v>
      </c>
      <c r="E4" s="19" t="s">
        <v>269</v>
      </c>
      <c r="F4" s="19" t="s">
        <v>270</v>
      </c>
      <c r="G4" s="19" t="s">
        <v>271</v>
      </c>
    </row>
    <row r="5" spans="1:7" ht="42">
      <c r="A5" s="2" t="s">
        <v>272</v>
      </c>
      <c r="B5" s="2" t="s">
        <v>273</v>
      </c>
      <c r="C5" s="2" t="s">
        <v>274</v>
      </c>
      <c r="D5" s="2" t="s">
        <v>275</v>
      </c>
      <c r="E5" s="2" t="s">
        <v>276</v>
      </c>
      <c r="F5" s="2" t="s">
        <v>277</v>
      </c>
      <c r="G5" s="2" t="s">
        <v>278</v>
      </c>
    </row>
    <row r="6" spans="1:7" ht="42">
      <c r="A6" s="2" t="s">
        <v>279</v>
      </c>
      <c r="B6" s="2" t="s">
        <v>280</v>
      </c>
      <c r="C6" s="2" t="s">
        <v>281</v>
      </c>
      <c r="D6" s="2" t="s">
        <v>282</v>
      </c>
      <c r="E6" s="2" t="s">
        <v>283</v>
      </c>
      <c r="F6" s="2" t="s">
        <v>284</v>
      </c>
      <c r="G6" s="2" t="s">
        <v>285</v>
      </c>
    </row>
    <row r="9" spans="1:7">
      <c r="A9" s="19" t="s">
        <v>286</v>
      </c>
      <c r="B9" s="19" t="s">
        <v>30</v>
      </c>
      <c r="C9" s="19" t="s">
        <v>58</v>
      </c>
      <c r="D9" s="19" t="s">
        <v>48</v>
      </c>
    </row>
    <row r="10" spans="1:7">
      <c r="A10" t="s">
        <v>33</v>
      </c>
      <c r="B10" s="20">
        <f>Inputs!B5</f>
        <v>10</v>
      </c>
      <c r="C10">
        <f>Inputs!B5</f>
        <v>10</v>
      </c>
      <c r="D10" t="s">
        <v>287</v>
      </c>
    </row>
    <row r="11" spans="1:7">
      <c r="A11" t="s">
        <v>288</v>
      </c>
      <c r="B11" s="23">
        <f>Inputs!B16</f>
        <v>0.15</v>
      </c>
      <c r="C11">
        <f>Inputs!B16</f>
        <v>0.15</v>
      </c>
      <c r="D11" t="s">
        <v>289</v>
      </c>
    </row>
    <row r="12" spans="1:7">
      <c r="A12" t="s">
        <v>259</v>
      </c>
      <c r="B12" s="23">
        <f>Inputs!B6</f>
        <v>0.2</v>
      </c>
      <c r="C12">
        <f>Inputs!B6</f>
        <v>0.2</v>
      </c>
      <c r="D12" t="s">
        <v>290</v>
      </c>
    </row>
    <row r="13" spans="1:7">
      <c r="A13" t="s">
        <v>291</v>
      </c>
      <c r="B13" s="32">
        <v>0.99</v>
      </c>
      <c r="C13" t="s">
        <v>292</v>
      </c>
      <c r="D13" t="s">
        <v>293</v>
      </c>
    </row>
    <row r="14" spans="1:7">
      <c r="A14" t="s">
        <v>294</v>
      </c>
      <c r="B14" s="23">
        <f ca="1">AVERAGE(Simulation!AM5:AM54)/Inputs!B5</f>
        <v>0.14799999999999999</v>
      </c>
      <c r="C14">
        <f ca="1">AVERAGE(Simulation!AM5:AM54)/Inputs!B5</f>
        <v>0.14799999999999999</v>
      </c>
      <c r="D14" t="s">
        <v>295</v>
      </c>
    </row>
    <row r="15" spans="1:7">
      <c r="A15" t="s">
        <v>296</v>
      </c>
      <c r="B15" s="23">
        <f ca="1">_xlfn.PERCENTILE.INC(Simulation!AM5:AM54,0.99)/Inputs!B5</f>
        <v>0.5</v>
      </c>
      <c r="C15" t="e">
        <f ca="1">_xludf.PERCENTILE.INC(Simulation!AM5:AM54,0.99)/Inputs!B5</f>
        <v>#NAME?</v>
      </c>
      <c r="D15" t="s">
        <v>297</v>
      </c>
    </row>
    <row r="18" spans="1:7" ht="28">
      <c r="A18" s="19" t="s">
        <v>298</v>
      </c>
      <c r="B18" s="19" t="s">
        <v>30</v>
      </c>
      <c r="C18" s="19" t="s">
        <v>58</v>
      </c>
      <c r="D18" s="19" t="s">
        <v>48</v>
      </c>
    </row>
    <row r="19" spans="1:7">
      <c r="A19" t="s">
        <v>24</v>
      </c>
      <c r="B19" s="25">
        <f>_xlfn.NORM.S.INV(B11)</f>
        <v>-1.0364333894937898</v>
      </c>
      <c r="C19" t="s">
        <v>299</v>
      </c>
      <c r="D19" t="s">
        <v>300</v>
      </c>
    </row>
    <row r="20" spans="1:7">
      <c r="A20" t="s">
        <v>219</v>
      </c>
      <c r="B20" s="25">
        <f>_xlfn.NORM.S.INV(B13)</f>
        <v>2.3263478740408408</v>
      </c>
      <c r="C20" t="s">
        <v>301</v>
      </c>
      <c r="D20" t="s">
        <v>302</v>
      </c>
    </row>
    <row r="21" spans="1:7">
      <c r="A21" t="s">
        <v>303</v>
      </c>
      <c r="B21" s="23">
        <f>_xlfn.NORM.S.DIST((B19+SQRT(B12)*B20)/SQRT(1-B12),TRUE)</f>
        <v>0.50175780600518061</v>
      </c>
      <c r="C21" t="s">
        <v>304</v>
      </c>
      <c r="D21" t="s">
        <v>305</v>
      </c>
    </row>
    <row r="22" spans="1:7">
      <c r="A22" t="s">
        <v>306</v>
      </c>
      <c r="B22" t="s">
        <v>307</v>
      </c>
      <c r="D22" t="s">
        <v>308</v>
      </c>
    </row>
    <row r="23" spans="1:7">
      <c r="A23" t="s">
        <v>309</v>
      </c>
      <c r="B23" t="s">
        <v>310</v>
      </c>
      <c r="D23" t="s">
        <v>311</v>
      </c>
    </row>
    <row r="24" spans="1:7">
      <c r="A24" t="s">
        <v>312</v>
      </c>
      <c r="B24" t="s">
        <v>313</v>
      </c>
      <c r="D24" t="s">
        <v>314</v>
      </c>
    </row>
    <row r="27" spans="1:7" ht="28">
      <c r="A27" s="19" t="s">
        <v>315</v>
      </c>
      <c r="B27" s="19"/>
      <c r="C27" s="19"/>
      <c r="D27" s="19"/>
      <c r="E27" s="19"/>
      <c r="F27" s="19"/>
      <c r="G27" s="19"/>
    </row>
    <row r="28" spans="1:7">
      <c r="A28" s="46" t="s">
        <v>316</v>
      </c>
      <c r="B28" s="46"/>
      <c r="C28" s="46"/>
      <c r="D28" s="46"/>
      <c r="E28" s="46"/>
      <c r="F28" s="46"/>
      <c r="G28" s="46"/>
    </row>
    <row r="29" spans="1:7">
      <c r="A29" s="46"/>
      <c r="B29" s="46"/>
      <c r="C29" s="46"/>
      <c r="D29" s="46"/>
      <c r="E29" s="46"/>
      <c r="F29" s="46"/>
      <c r="G29" s="46"/>
    </row>
    <row r="30" spans="1:7">
      <c r="A30" s="46"/>
      <c r="B30" s="46"/>
      <c r="C30" s="46"/>
      <c r="D30" s="46"/>
      <c r="E30" s="46"/>
      <c r="F30" s="46"/>
      <c r="G30" s="46"/>
    </row>
  </sheetData>
  <mergeCells count="3">
    <mergeCell ref="A1:G1"/>
    <mergeCell ref="A2:G2"/>
    <mergeCell ref="A28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Inputs</vt:lpstr>
      <vt:lpstr>Thresholds</vt:lpstr>
      <vt:lpstr>Simulation</vt:lpstr>
      <vt:lpstr>Conditional_PD</vt:lpstr>
      <vt:lpstr>Notes</vt:lpstr>
      <vt:lpstr>Vasicek_Model</vt:lpstr>
      <vt:lpstr>Vasicek_Sensitivity</vt:lpstr>
      <vt:lpstr>Gaussian_to_Vasicek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Shota Modebadze</cp:lastModifiedBy>
  <dcterms:modified xsi:type="dcterms:W3CDTF">2026-06-10T16:37:50Z</dcterms:modified>
</cp:coreProperties>
</file>