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"/>
    </mc:Choice>
  </mc:AlternateContent>
  <xr:revisionPtr revIDLastSave="222" documentId="11_8AEC964F5646569E29B0BA7589B9E2C8EAD8F1A4" xr6:coauthVersionLast="47" xr6:coauthVersionMax="47" xr10:uidLastSave="{1674BDA6-5B51-4E1A-AB4B-802B6BA043F2}"/>
  <bookViews>
    <workbookView xWindow="-108" yWindow="-108" windowWidth="23256" windowHeight="12456" xr2:uid="{00000000-000D-0000-FFFF-FFFF00000000}"/>
  </bookViews>
  <sheets>
    <sheet name="Merton Example" sheetId="1" r:id="rId1"/>
    <sheet name="Formula Map" sheetId="2" r:id="rId2"/>
  </sheets>
  <definedNames>
    <definedName name="solver_adj" localSheetId="0" hidden="1">'Merton Example'!$C$14:$C$15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'Merton Example'!$C$14</definedName>
    <definedName name="solver_lhs2" localSheetId="0" hidden="1">'Merton Example'!$C$15</definedName>
    <definedName name="solver_lhs3" localSheetId="0" hidden="1">'Merton Example'!$C$15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'Merton Example'!$C$43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el2" localSheetId="0" hidden="1">1</definedName>
    <definedName name="solver_rel3" localSheetId="0" hidden="1">3</definedName>
    <definedName name="solver_rhs1" localSheetId="0" hidden="1">0</definedName>
    <definedName name="solver_rhs2" localSheetId="0" hidden="1">200%</definedName>
    <definedName name="solver_rhs3" localSheetId="0" hidden="1">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C34" i="1"/>
  <c r="C33" i="1"/>
  <c r="C26" i="1"/>
  <c r="C19" i="1"/>
  <c r="C21" i="1" s="1"/>
  <c r="E43" i="1"/>
  <c r="E33" i="1"/>
  <c r="E36" i="1"/>
  <c r="E34" i="1"/>
  <c r="E35" i="1"/>
  <c r="E32" i="1"/>
  <c r="E20" i="1"/>
  <c r="E21" i="1"/>
  <c r="E22" i="1"/>
  <c r="E23" i="1"/>
  <c r="E24" i="1"/>
  <c r="E25" i="1"/>
  <c r="E26" i="1"/>
  <c r="E27" i="1"/>
  <c r="E19" i="1"/>
  <c r="C35" i="1" l="1"/>
  <c r="C25" i="1"/>
  <c r="C20" i="1"/>
  <c r="C32" i="1" s="1"/>
  <c r="C22" i="1" l="1"/>
  <c r="C23" i="1" s="1"/>
  <c r="C24" i="1" s="1"/>
  <c r="C27" i="1"/>
  <c r="C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Shota Modebadze</author>
  </authors>
  <commentList>
    <comment ref="C36" authorId="0" shapeId="0" xr:uid="{E76BD227-77C7-4211-A7B0-FF96D04148A4}">
      <text>
        <r>
          <rPr>
            <b/>
            <sz val="9"/>
            <color indexed="81"/>
            <rFont val="Tahoma"/>
            <family val="2"/>
          </rPr>
          <t>Shota Modebadze:</t>
        </r>
        <r>
          <rPr>
            <sz val="9"/>
            <color indexed="81"/>
            <rFont val="Tahoma"/>
            <family val="2"/>
          </rPr>
          <t xml:space="preserve">
რეალურ სამყაროში უფრო დაბალი იქნებოდა დეფოლტის ალბათობა და ეს ციფრიც.</t>
        </r>
      </text>
    </comment>
  </commentList>
</comments>
</file>

<file path=xl/sharedStrings.xml><?xml version="1.0" encoding="utf-8"?>
<sst xmlns="http://schemas.openxmlformats.org/spreadsheetml/2006/main" count="144" uniqueCount="123">
  <si>
    <t>Hull Example 23.1 — Merton Model: Equity Prices to Default Probability</t>
  </si>
  <si>
    <t>All figures are in $ millions unless stated otherwise. Inputs follow Hull, Options, Futures and Other Derivatives, 8th ed., Chapter 23, Example 23.1.</t>
  </si>
  <si>
    <t>1) Observable Inputs</t>
  </si>
  <si>
    <t>Input</t>
  </si>
  <si>
    <t>Symbol</t>
  </si>
  <si>
    <t>Value</t>
  </si>
  <si>
    <t>Notes</t>
  </si>
  <si>
    <t>Equity value today</t>
  </si>
  <si>
    <t>Observed market equity value</t>
  </si>
  <si>
    <t>Equity volatility</t>
  </si>
  <si>
    <t>Observed / estimated equity volatility</t>
  </si>
  <si>
    <t>Debt repayment at T</t>
  </si>
  <si>
    <t>D</t>
  </si>
  <si>
    <t>Zero-coupon debt due in 1 year</t>
  </si>
  <si>
    <t>Risk-free rate</t>
  </si>
  <si>
    <t>r</t>
  </si>
  <si>
    <t>Continuously compounded</t>
  </si>
  <si>
    <t>Time to debt maturity</t>
  </si>
  <si>
    <t>T</t>
  </si>
  <si>
    <t>Years</t>
  </si>
  <si>
    <t>2) Unknowns Solved from Two Equations</t>
  </si>
  <si>
    <t>Unknown</t>
  </si>
  <si>
    <t>Solved Value</t>
  </si>
  <si>
    <t>Comment</t>
  </si>
  <si>
    <t>Asset value today</t>
  </si>
  <si>
    <t>Asset volatility</t>
  </si>
  <si>
    <t>3) Black-Scholes-Merton Calculations</t>
  </si>
  <si>
    <t>Metric</t>
  </si>
  <si>
    <t>Formula / Logic</t>
  </si>
  <si>
    <t>Unit / Format</t>
  </si>
  <si>
    <t>Excel Formula</t>
  </si>
  <si>
    <t>d1</t>
  </si>
  <si>
    <t>Distance term before subtracting σV√T</t>
  </si>
  <si>
    <t>d2</t>
  </si>
  <si>
    <t>d1 − σV√T</t>
  </si>
  <si>
    <t>N(d1)</t>
  </si>
  <si>
    <t>Standard normal CDF of d1</t>
  </si>
  <si>
    <t>%</t>
  </si>
  <si>
    <t>N(d2)</t>
  </si>
  <si>
    <t>Standard normal CDF of d2</t>
  </si>
  <si>
    <t>Equity model value</t>
  </si>
  <si>
    <t>V0×N(d1) − D×e^(−rT)×N(d2)</t>
  </si>
  <si>
    <t>$mm</t>
  </si>
  <si>
    <t>Equity residual</t>
  </si>
  <si>
    <t>Model equity − observed equity</t>
  </si>
  <si>
    <t>Volatility equation RHS</t>
  </si>
  <si>
    <t>N(d1)×σV×V0</t>
  </si>
  <si>
    <t>$mm-vol</t>
  </si>
  <si>
    <t>Volatility equation LHS</t>
  </si>
  <si>
    <t>σE×E0</t>
  </si>
  <si>
    <t>Volatility residual</t>
  </si>
  <si>
    <t>RHS − LHS</t>
  </si>
  <si>
    <t>4) Default Probability and Debt Value</t>
  </si>
  <si>
    <t>Output</t>
  </si>
  <si>
    <t>Risk-neutral probability of default</t>
  </si>
  <si>
    <t>N(−d2)</t>
  </si>
  <si>
    <t>Market value of debt</t>
  </si>
  <si>
    <t>V0 − E0</t>
  </si>
  <si>
    <t>Present value of promised debt payment</t>
  </si>
  <si>
    <t>D×e^(−rT)</t>
  </si>
  <si>
    <t>Expected loss vs no-default value</t>
  </si>
  <si>
    <t>(PV promised debt − market debt value) / PV promised debt</t>
  </si>
  <si>
    <t>Implied recovery rate</t>
  </si>
  <si>
    <t>1 − Expected loss / PD</t>
  </si>
  <si>
    <t>5) Solver Setup (Optional)</t>
  </si>
  <si>
    <t>Objective / Constraint</t>
  </si>
  <si>
    <t>Cell</t>
  </si>
  <si>
    <t>Target</t>
  </si>
  <si>
    <t>How to use</t>
  </si>
  <si>
    <t>C24</t>
  </si>
  <si>
    <t>Use Excel Solver: set sum of squared residuals to minimum by changing C14:C15</t>
  </si>
  <si>
    <t>C27</t>
  </si>
  <si>
    <t>Constraints: C14&gt;0 and C15&gt;0</t>
  </si>
  <si>
    <t>Sum of squared residuals</t>
  </si>
  <si>
    <t>C43</t>
  </si>
  <si>
    <t>Source Note</t>
  </si>
  <si>
    <t>Based on John C. Hull, Options, Futures and Other Derivatives, 8th Edition, Chapter 23, Example 23.1. The workbook recreates the example with formulas and includes a Solver-ready residual check.</t>
  </si>
  <si>
    <t>Formula Map — Merton Model</t>
  </si>
  <si>
    <t>Concept</t>
  </si>
  <si>
    <t>Formula</t>
  </si>
  <si>
    <t>Excel Implementation</t>
  </si>
  <si>
    <t>Workbook Cell</t>
  </si>
  <si>
    <t>Interpretation</t>
  </si>
  <si>
    <t>Equity payoff at maturity</t>
  </si>
  <si>
    <t>ET = max(VT − D, 0)</t>
  </si>
  <si>
    <t>Conceptual</t>
  </si>
  <si>
    <t>Equity behaves like a call option on assets.</t>
  </si>
  <si>
    <t>E0 = V0N(d1) − De^(−rT)N(d2)</t>
  </si>
  <si>
    <t>=C14*C21-C8*EXP(-C9*C10)*C22</t>
  </si>
  <si>
    <t>Merton Example!C23</t>
  </si>
  <si>
    <t>Model-implied equity value.</t>
  </si>
  <si>
    <t>[ln(V0/D)+(r+σV²/2)T]/(σV√T)</t>
  </si>
  <si>
    <t>=((LN(C14/C8)+(C9+C15^2/2)*C10)/(C15*SQRT(C10)))</t>
  </si>
  <si>
    <t>Merton Example!C19</t>
  </si>
  <si>
    <t>Option-pricing distance term.</t>
  </si>
  <si>
    <t>=C19-C15*SQRT(C10)</t>
  </si>
  <si>
    <t>Merton Example!C20</t>
  </si>
  <si>
    <t>Distance-to-default term.</t>
  </si>
  <si>
    <t>Default probability</t>
  </si>
  <si>
    <t>PD = N(−d2)</t>
  </si>
  <si>
    <t>=NORM.S.DIST(-C20,TRUE)</t>
  </si>
  <si>
    <t>Merton Example!C32</t>
  </si>
  <si>
    <t>Risk-neutral probability of default.</t>
  </si>
  <si>
    <t>Volatility relation</t>
  </si>
  <si>
    <t>σE E0 = N(d1) σV V0</t>
  </si>
  <si>
    <t>=C21*C15*C14 vs =C7*C6</t>
  </si>
  <si>
    <t>Merton Example!C25:C26</t>
  </si>
  <si>
    <t>Second equation needed to solve V0 and σV.</t>
  </si>
  <si>
    <t>Expected loss</t>
  </si>
  <si>
    <t>EL = (PV promised debt − market debt)/PV promised debt</t>
  </si>
  <si>
    <t>=(C34-C33)/C34</t>
  </si>
  <si>
    <t>Merton Example!C35</t>
  </si>
  <si>
    <t>Loss as % of no-default value.</t>
  </si>
  <si>
    <t>Recovery rate</t>
  </si>
  <si>
    <t>RR = 1 − EL/PD</t>
  </si>
  <si>
    <t>=1-C35/C32</t>
  </si>
  <si>
    <t>Merton Example!C36</t>
  </si>
  <si>
    <t>Implied recovery as % of no-default debt value.</t>
  </si>
  <si>
    <r>
      <t>E</t>
    </r>
    <r>
      <rPr>
        <vertAlign val="subscript"/>
        <sz val="11"/>
        <rFont val="Carlito"/>
      </rPr>
      <t>0</t>
    </r>
  </si>
  <si>
    <r>
      <t>σ</t>
    </r>
    <r>
      <rPr>
        <vertAlign val="subscript"/>
        <sz val="11"/>
        <rFont val="Carlito"/>
      </rPr>
      <t>E</t>
    </r>
  </si>
  <si>
    <r>
      <t>V</t>
    </r>
    <r>
      <rPr>
        <vertAlign val="subscript"/>
        <sz val="11"/>
        <rFont val="Carlito"/>
      </rPr>
      <t>0</t>
    </r>
  </si>
  <si>
    <r>
      <t>σ</t>
    </r>
    <r>
      <rPr>
        <vertAlign val="subscript"/>
        <sz val="11"/>
        <rFont val="Carlito"/>
      </rPr>
      <t>V</t>
    </r>
  </si>
  <si>
    <t>Solver changing cell: start with Hull solution or use Solver to find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</si>
</sst>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\$#,##0.00;[Red]\(\$#,##0.00\);\-"/>
    <numFmt numFmtId="165" formatCode="0.0%"/>
    <numFmt numFmtId="166" formatCode="0.0"/>
    <numFmt numFmtId="167" formatCode="0.0000"/>
    <numFmt numFmtId="172" formatCode="0.000"/>
  </numFmts>
  <fonts count="12">
    <font>
      <sz val="11"/>
      <name val="Carlito"/>
    </font>
    <font>
      <i/>
      <sz val="11"/>
      <color rgb="FF334155"/>
      <name val="Carlito"/>
    </font>
    <font>
      <b/>
      <sz val="10"/>
      <color rgb="FFFFFFFF"/>
      <name val="Aptos"/>
      <family val="2"/>
    </font>
    <font>
      <sz val="10"/>
      <name val="Aptos"/>
      <family val="2"/>
    </font>
    <font>
      <b/>
      <sz val="11"/>
      <color rgb="FFFFFFFF"/>
      <name val="Carlito"/>
    </font>
    <font>
      <b/>
      <sz val="11"/>
      <color rgb="FF111827"/>
      <name val="Carlito"/>
    </font>
    <font>
      <sz val="11"/>
      <color rgb="FF0000FF"/>
      <name val="Carlito"/>
    </font>
    <font>
      <sz val="11"/>
      <color rgb="FF000000"/>
      <name val="Carlito"/>
    </font>
    <font>
      <sz val="11"/>
      <name val="Carlito"/>
    </font>
    <font>
      <vertAlign val="subscript"/>
      <sz val="11"/>
      <name val="Carlito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3A8A"/>
      </patternFill>
    </fill>
    <fill>
      <patternFill patternType="solid">
        <fgColor rgb="FFDBEAFE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4" borderId="0" xfId="0" applyFont="1" applyFill="1" applyAlignment="1">
      <alignment horizontal="center"/>
    </xf>
    <xf numFmtId="164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10" fontId="6" fillId="0" borderId="0" xfId="0" applyNumberFormat="1" applyFont="1"/>
    <xf numFmtId="167" fontId="7" fillId="0" borderId="0" xfId="0" applyNumberFormat="1" applyFont="1"/>
    <xf numFmtId="10" fontId="7" fillId="0" borderId="0" xfId="0" applyNumberFormat="1" applyFont="1"/>
    <xf numFmtId="165" fontId="7" fillId="0" borderId="0" xfId="0" applyNumberFormat="1" applyFont="1"/>
    <xf numFmtId="164" fontId="7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3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172" fontId="0" fillId="0" borderId="0" xfId="0" applyNumberFormat="1"/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wrapText="1"/>
    </xf>
    <xf numFmtId="43" fontId="0" fillId="0" borderId="0" xfId="1" applyFont="1"/>
    <xf numFmtId="43" fontId="7" fillId="0" borderId="0" xfId="1" applyFont="1"/>
    <xf numFmtId="165" fontId="7" fillId="5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4930</xdr:colOff>
      <xdr:row>15</xdr:row>
      <xdr:rowOff>167641</xdr:rowOff>
    </xdr:from>
    <xdr:to>
      <xdr:col>14</xdr:col>
      <xdr:colOff>532583</xdr:colOff>
      <xdr:row>38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DEF99E-92A3-72D3-E985-8A085BB6D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8930" y="2933701"/>
          <a:ext cx="5892133" cy="3863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showGridLines="0" tabSelected="1" topLeftCell="A18" workbookViewId="0">
      <selection activeCell="C42" sqref="C42"/>
    </sheetView>
  </sheetViews>
  <sheetFormatPr defaultRowHeight="13.8"/>
  <cols>
    <col min="1" max="1" width="33.59765625" bestFit="1" customWidth="1"/>
    <col min="2" max="2" width="31.59765625" customWidth="1"/>
    <col min="3" max="3" width="16" customWidth="1"/>
    <col min="4" max="4" width="44.59765625" customWidth="1"/>
    <col min="5" max="5" width="46.3984375" bestFit="1" customWidth="1"/>
  </cols>
  <sheetData>
    <row r="1" spans="1:23" ht="14.4">
      <c r="A1" s="19" t="s">
        <v>0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4">
      <c r="A2" s="14" t="s">
        <v>1</v>
      </c>
      <c r="B2" s="14"/>
      <c r="C2" s="14"/>
      <c r="D2" s="14"/>
      <c r="E2" s="14"/>
    </row>
    <row r="4" spans="1:23">
      <c r="A4" s="15" t="s">
        <v>2</v>
      </c>
      <c r="B4" s="15"/>
      <c r="C4" s="15"/>
      <c r="D4" s="15"/>
    </row>
    <row r="5" spans="1:23">
      <c r="A5" s="4" t="s">
        <v>3</v>
      </c>
      <c r="B5" s="4" t="s">
        <v>4</v>
      </c>
      <c r="C5" s="4" t="s">
        <v>5</v>
      </c>
      <c r="D5" s="4" t="s">
        <v>6</v>
      </c>
    </row>
    <row r="6" spans="1:23" ht="16.2">
      <c r="A6" t="s">
        <v>7</v>
      </c>
      <c r="B6" t="s">
        <v>118</v>
      </c>
      <c r="C6" s="5">
        <v>3</v>
      </c>
      <c r="D6" t="s">
        <v>8</v>
      </c>
    </row>
    <row r="7" spans="1:23" ht="16.2">
      <c r="A7" t="s">
        <v>9</v>
      </c>
      <c r="B7" t="s">
        <v>119</v>
      </c>
      <c r="C7" s="6">
        <v>0.8</v>
      </c>
      <c r="D7" t="s">
        <v>10</v>
      </c>
    </row>
    <row r="8" spans="1:23">
      <c r="A8" t="s">
        <v>11</v>
      </c>
      <c r="B8" t="s">
        <v>12</v>
      </c>
      <c r="C8" s="5">
        <v>10</v>
      </c>
      <c r="D8" t="s">
        <v>13</v>
      </c>
    </row>
    <row r="9" spans="1:23">
      <c r="A9" t="s">
        <v>14</v>
      </c>
      <c r="B9" t="s">
        <v>15</v>
      </c>
      <c r="C9" s="6">
        <v>0.05</v>
      </c>
      <c r="D9" t="s">
        <v>16</v>
      </c>
    </row>
    <row r="10" spans="1:23">
      <c r="A10" t="s">
        <v>17</v>
      </c>
      <c r="B10" t="s">
        <v>18</v>
      </c>
      <c r="C10" s="7">
        <v>1</v>
      </c>
      <c r="D10" t="s">
        <v>19</v>
      </c>
    </row>
    <row r="12" spans="1:23">
      <c r="A12" s="15" t="s">
        <v>20</v>
      </c>
      <c r="B12" s="15"/>
      <c r="C12" s="15"/>
      <c r="D12" s="15"/>
      <c r="E12" s="15"/>
    </row>
    <row r="13" spans="1:23">
      <c r="A13" s="4" t="s">
        <v>21</v>
      </c>
      <c r="B13" s="4" t="s">
        <v>4</v>
      </c>
      <c r="C13" s="4" t="s">
        <v>22</v>
      </c>
      <c r="D13" s="4" t="s">
        <v>23</v>
      </c>
    </row>
    <row r="14" spans="1:23" ht="16.2">
      <c r="A14" t="s">
        <v>24</v>
      </c>
      <c r="B14" t="s">
        <v>120</v>
      </c>
      <c r="C14" s="5">
        <v>12.395387193561007</v>
      </c>
      <c r="D14" t="s">
        <v>122</v>
      </c>
      <c r="E14" s="17"/>
    </row>
    <row r="15" spans="1:23" ht="16.2">
      <c r="A15" t="s">
        <v>25</v>
      </c>
      <c r="B15" t="s">
        <v>121</v>
      </c>
      <c r="C15" s="8">
        <v>0.21230471292687911</v>
      </c>
      <c r="D15" t="s">
        <v>122</v>
      </c>
    </row>
    <row r="17" spans="1:5">
      <c r="A17" s="15" t="s">
        <v>26</v>
      </c>
      <c r="B17" s="15"/>
      <c r="C17" s="15"/>
      <c r="D17" s="15"/>
      <c r="E17" s="15"/>
    </row>
    <row r="18" spans="1:5">
      <c r="A18" s="4" t="s">
        <v>27</v>
      </c>
      <c r="B18" s="4" t="s">
        <v>28</v>
      </c>
      <c r="C18" s="4" t="s">
        <v>5</v>
      </c>
      <c r="D18" s="4" t="s">
        <v>29</v>
      </c>
      <c r="E18" s="4" t="s">
        <v>30</v>
      </c>
    </row>
    <row r="19" spans="1:5">
      <c r="A19" t="s">
        <v>31</v>
      </c>
      <c r="B19" t="s">
        <v>32</v>
      </c>
      <c r="C19" s="9">
        <f>((LN(C14/C8)+(C9+C15^2/2)*C10)/(C15*SQRT(C10)))</f>
        <v>1.3531303732891631</v>
      </c>
      <c r="E19" s="17" t="str">
        <f ca="1">_xlfn.FORMULATEXT(C19)</f>
        <v>=((LN(C14/C8)+(C9+C15^2/2)*C10)/(C15*SQRT(C10)))</v>
      </c>
    </row>
    <row r="20" spans="1:5">
      <c r="A20" t="s">
        <v>33</v>
      </c>
      <c r="B20" t="s">
        <v>34</v>
      </c>
      <c r="C20" s="9">
        <f>C19-C15*SQRT(C10)</f>
        <v>1.1408256603622839</v>
      </c>
      <c r="E20" s="17" t="str">
        <f t="shared" ref="E20:E27" ca="1" si="0">_xlfn.FORMULATEXT(C20)</f>
        <v>=C19-C15*SQRT(C10)</v>
      </c>
    </row>
    <row r="21" spans="1:5">
      <c r="A21" t="s">
        <v>35</v>
      </c>
      <c r="B21" t="s">
        <v>36</v>
      </c>
      <c r="C21" s="10">
        <f>_xlfn.NORM.S.DIST(C19,TRUE)</f>
        <v>0.91199300806887595</v>
      </c>
      <c r="D21" t="s">
        <v>37</v>
      </c>
      <c r="E21" s="17" t="str">
        <f t="shared" ca="1" si="0"/>
        <v>=NORM.S.DIST(C19,TRUE)</v>
      </c>
    </row>
    <row r="22" spans="1:5">
      <c r="A22" t="s">
        <v>38</v>
      </c>
      <c r="B22" t="s">
        <v>39</v>
      </c>
      <c r="C22" s="10">
        <f>_xlfn.NORM.S.DIST(C20,TRUE)</f>
        <v>0.8730287599847264</v>
      </c>
      <c r="D22" t="s">
        <v>37</v>
      </c>
      <c r="E22" s="17" t="str">
        <f t="shared" ca="1" si="0"/>
        <v>=NORM.S.DIST(C20,TRUE)</v>
      </c>
    </row>
    <row r="23" spans="1:5">
      <c r="A23" t="s">
        <v>40</v>
      </c>
      <c r="B23" t="s">
        <v>41</v>
      </c>
      <c r="C23" s="9">
        <f>C14*C21-C8*EXP(-C9*C10)*C22</f>
        <v>3.0000000035056917</v>
      </c>
      <c r="D23" t="s">
        <v>42</v>
      </c>
      <c r="E23" s="17" t="str">
        <f t="shared" ca="1" si="0"/>
        <v>=C14*C21-C8*EXP(-C9*C10)*C22</v>
      </c>
    </row>
    <row r="24" spans="1:5">
      <c r="A24" t="s">
        <v>43</v>
      </c>
      <c r="B24" t="s">
        <v>44</v>
      </c>
      <c r="C24" s="9">
        <f>C23-C6</f>
        <v>3.5056917369047369E-9</v>
      </c>
      <c r="D24" t="s">
        <v>42</v>
      </c>
      <c r="E24" s="17" t="str">
        <f t="shared" ca="1" si="0"/>
        <v>=C23-C6</v>
      </c>
    </row>
    <row r="25" spans="1:5">
      <c r="A25" t="s">
        <v>45</v>
      </c>
      <c r="B25" t="s">
        <v>46</v>
      </c>
      <c r="C25" s="9">
        <f>C21*C15*C14</f>
        <v>2.3999999972490014</v>
      </c>
      <c r="D25" t="s">
        <v>47</v>
      </c>
      <c r="E25" s="17" t="str">
        <f t="shared" ca="1" si="0"/>
        <v>=C21*C15*C14</v>
      </c>
    </row>
    <row r="26" spans="1:5">
      <c r="A26" t="s">
        <v>48</v>
      </c>
      <c r="B26" t="s">
        <v>49</v>
      </c>
      <c r="C26" s="9">
        <f>C7*C6</f>
        <v>2.4000000000000004</v>
      </c>
      <c r="D26" t="s">
        <v>47</v>
      </c>
      <c r="E26" s="17" t="str">
        <f t="shared" ca="1" si="0"/>
        <v>=C7*C6</v>
      </c>
    </row>
    <row r="27" spans="1:5">
      <c r="A27" t="s">
        <v>50</v>
      </c>
      <c r="B27" t="s">
        <v>51</v>
      </c>
      <c r="C27" s="9">
        <f>C25-C26</f>
        <v>-2.750998984168973E-9</v>
      </c>
      <c r="D27" t="s">
        <v>47</v>
      </c>
      <c r="E27" s="17" t="str">
        <f t="shared" ca="1" si="0"/>
        <v>=C25-C26</v>
      </c>
    </row>
    <row r="30" spans="1:5">
      <c r="A30" s="15" t="s">
        <v>52</v>
      </c>
      <c r="B30" s="15"/>
      <c r="C30" s="15"/>
      <c r="D30" s="15"/>
      <c r="E30" s="15"/>
    </row>
    <row r="31" spans="1:5">
      <c r="A31" s="4" t="s">
        <v>53</v>
      </c>
      <c r="B31" s="4" t="s">
        <v>28</v>
      </c>
      <c r="C31" s="4" t="s">
        <v>5</v>
      </c>
      <c r="D31" s="4" t="s">
        <v>29</v>
      </c>
      <c r="E31" s="4"/>
    </row>
    <row r="32" spans="1:5">
      <c r="A32" t="s">
        <v>54</v>
      </c>
      <c r="B32" t="s">
        <v>55</v>
      </c>
      <c r="C32" s="22">
        <f>_xlfn.NORM.S.DIST(-C20,TRUE)</f>
        <v>0.12697124001527363</v>
      </c>
      <c r="D32" t="s">
        <v>37</v>
      </c>
      <c r="E32" s="17" t="str">
        <f ca="1">_xlfn.FORMULATEXT(C32)</f>
        <v>=NORM.S.DIST(-C20,TRUE)</v>
      </c>
    </row>
    <row r="33" spans="1:5">
      <c r="A33" t="s">
        <v>56</v>
      </c>
      <c r="B33" t="s">
        <v>57</v>
      </c>
      <c r="C33" s="12">
        <f>C14-C6</f>
        <v>9.3953871935610067</v>
      </c>
      <c r="D33" t="s">
        <v>42</v>
      </c>
      <c r="E33" s="17" t="str">
        <f t="shared" ref="E33:E36" ca="1" si="1">_xlfn.FORMULATEXT(C33)</f>
        <v>=C14-C6</v>
      </c>
    </row>
    <row r="34" spans="1:5">
      <c r="A34" t="s">
        <v>58</v>
      </c>
      <c r="B34" t="s">
        <v>59</v>
      </c>
      <c r="C34" s="12">
        <f>C8*EXP(-C9*C10)</f>
        <v>9.5122942450071406</v>
      </c>
      <c r="D34" t="s">
        <v>42</v>
      </c>
      <c r="E34" s="17" t="str">
        <f t="shared" ca="1" si="1"/>
        <v>=C8*EXP(-C9*C10)</v>
      </c>
    </row>
    <row r="35" spans="1:5">
      <c r="A35" t="s">
        <v>60</v>
      </c>
      <c r="B35" t="s">
        <v>61</v>
      </c>
      <c r="C35" s="11">
        <f>(C34-C33)/C34</f>
        <v>1.2290100414786542E-2</v>
      </c>
      <c r="D35" t="s">
        <v>37</v>
      </c>
      <c r="E35" s="17" t="str">
        <f t="shared" ca="1" si="1"/>
        <v>=(C34-C33)/C34</v>
      </c>
    </row>
    <row r="36" spans="1:5">
      <c r="A36" t="s">
        <v>62</v>
      </c>
      <c r="B36" t="s">
        <v>63</v>
      </c>
      <c r="C36" s="11">
        <f>1-C35/C32</f>
        <v>0.90320563606917492</v>
      </c>
      <c r="D36" t="s">
        <v>37</v>
      </c>
      <c r="E36" s="17" t="str">
        <f t="shared" ca="1" si="1"/>
        <v>=1-C35/C32</v>
      </c>
    </row>
    <row r="39" spans="1:5">
      <c r="A39" s="15" t="s">
        <v>64</v>
      </c>
      <c r="B39" s="15"/>
      <c r="C39" s="15"/>
      <c r="D39" s="15"/>
      <c r="E39" s="15"/>
    </row>
    <row r="40" spans="1:5">
      <c r="A40" s="4" t="s">
        <v>65</v>
      </c>
      <c r="B40" s="4" t="s">
        <v>66</v>
      </c>
      <c r="C40" s="4" t="s">
        <v>67</v>
      </c>
      <c r="D40" s="4" t="s">
        <v>68</v>
      </c>
    </row>
    <row r="41" spans="1:5">
      <c r="A41" t="s">
        <v>43</v>
      </c>
      <c r="B41" t="s">
        <v>69</v>
      </c>
      <c r="C41" s="20">
        <v>0</v>
      </c>
      <c r="D41" t="s">
        <v>70</v>
      </c>
    </row>
    <row r="42" spans="1:5">
      <c r="A42" t="s">
        <v>50</v>
      </c>
      <c r="B42" t="s">
        <v>71</v>
      </c>
      <c r="C42" s="20">
        <v>0</v>
      </c>
      <c r="D42" t="s">
        <v>72</v>
      </c>
    </row>
    <row r="43" spans="1:5">
      <c r="A43" t="s">
        <v>73</v>
      </c>
      <c r="B43" t="s">
        <v>74</v>
      </c>
      <c r="C43" s="21">
        <f>C24^2+C27^2</f>
        <v>1.9857869965100873E-17</v>
      </c>
      <c r="E43" s="17" t="str">
        <f t="shared" ref="E43" ca="1" si="2">_xlfn.FORMULATEXT(C43)</f>
        <v>=C24^2+C27^2</v>
      </c>
    </row>
    <row r="46" spans="1:5">
      <c r="A46" s="15" t="s">
        <v>75</v>
      </c>
      <c r="B46" s="15"/>
      <c r="C46" s="15"/>
      <c r="D46" s="15"/>
      <c r="E46" s="15"/>
    </row>
    <row r="47" spans="1:5" ht="13.8" customHeight="1">
      <c r="A47" s="18" t="s">
        <v>76</v>
      </c>
      <c r="B47" s="18"/>
      <c r="C47" s="18"/>
      <c r="D47" s="18"/>
      <c r="E47" s="18"/>
    </row>
    <row r="48" spans="1:5">
      <c r="A48" s="18"/>
      <c r="B48" s="18"/>
      <c r="C48" s="18"/>
      <c r="D48" s="18"/>
      <c r="E48" s="18"/>
    </row>
    <row r="49" spans="1:5">
      <c r="A49" s="13"/>
      <c r="B49" s="13"/>
      <c r="C49" s="13"/>
      <c r="D49" s="13"/>
      <c r="E49" s="13"/>
    </row>
  </sheetData>
  <mergeCells count="9">
    <mergeCell ref="A30:E30"/>
    <mergeCell ref="A39:E39"/>
    <mergeCell ref="A46:E46"/>
    <mergeCell ref="A47:E48"/>
    <mergeCell ref="A1:E1"/>
    <mergeCell ref="A2:E2"/>
    <mergeCell ref="A4:D4"/>
    <mergeCell ref="A17:E17"/>
    <mergeCell ref="A12:E12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1"/>
  <sheetViews>
    <sheetView workbookViewId="0">
      <selection sqref="A1:E1"/>
    </sheetView>
  </sheetViews>
  <sheetFormatPr defaultRowHeight="13.8"/>
  <cols>
    <col min="1" max="1" width="28" customWidth="1"/>
    <col min="2" max="2" width="38" customWidth="1"/>
    <col min="3" max="3" width="44" customWidth="1"/>
    <col min="4" max="4" width="24" customWidth="1"/>
    <col min="5" max="5" width="42" customWidth="1"/>
  </cols>
  <sheetData>
    <row r="1" spans="1:26" ht="14.4">
      <c r="A1" s="16" t="s">
        <v>77</v>
      </c>
      <c r="B1" s="16"/>
      <c r="C1" s="16"/>
      <c r="D1" s="16"/>
      <c r="E1" s="16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4">
      <c r="A2" s="1"/>
      <c r="B2" s="1"/>
      <c r="C2" s="1"/>
      <c r="D2" s="1"/>
      <c r="E2" s="1"/>
      <c r="F2" s="1"/>
      <c r="G2" s="1"/>
      <c r="H2" s="1"/>
    </row>
    <row r="3" spans="1:26">
      <c r="A3" s="4" t="s">
        <v>78</v>
      </c>
      <c r="B3" s="4" t="s">
        <v>79</v>
      </c>
      <c r="C3" s="4" t="s">
        <v>80</v>
      </c>
      <c r="D3" s="4" t="s">
        <v>81</v>
      </c>
      <c r="E3" s="4" t="s">
        <v>82</v>
      </c>
    </row>
    <row r="4" spans="1:26">
      <c r="A4" s="13" t="s">
        <v>83</v>
      </c>
      <c r="B4" s="13" t="s">
        <v>84</v>
      </c>
      <c r="C4" s="13" t="s">
        <v>85</v>
      </c>
      <c r="D4" s="13"/>
      <c r="E4" s="13" t="s">
        <v>86</v>
      </c>
    </row>
    <row r="5" spans="1:26">
      <c r="A5" s="13" t="s">
        <v>7</v>
      </c>
      <c r="B5" s="13" t="s">
        <v>87</v>
      </c>
      <c r="C5" s="13" t="s">
        <v>88</v>
      </c>
      <c r="D5" s="13" t="s">
        <v>89</v>
      </c>
      <c r="E5" s="13" t="s">
        <v>90</v>
      </c>
    </row>
    <row r="6" spans="1:26" ht="27.6">
      <c r="A6" s="13" t="s">
        <v>31</v>
      </c>
      <c r="B6" s="13" t="s">
        <v>91</v>
      </c>
      <c r="C6" s="13" t="s">
        <v>92</v>
      </c>
      <c r="D6" s="13" t="s">
        <v>93</v>
      </c>
      <c r="E6" s="13" t="s">
        <v>94</v>
      </c>
    </row>
    <row r="7" spans="1:26">
      <c r="A7" s="13" t="s">
        <v>33</v>
      </c>
      <c r="B7" s="13" t="s">
        <v>34</v>
      </c>
      <c r="C7" s="13" t="s">
        <v>95</v>
      </c>
      <c r="D7" s="13" t="s">
        <v>96</v>
      </c>
      <c r="E7" s="13" t="s">
        <v>97</v>
      </c>
    </row>
    <row r="8" spans="1:26">
      <c r="A8" s="13" t="s">
        <v>98</v>
      </c>
      <c r="B8" s="13" t="s">
        <v>99</v>
      </c>
      <c r="C8" s="13" t="s">
        <v>100</v>
      </c>
      <c r="D8" s="13" t="s">
        <v>101</v>
      </c>
      <c r="E8" s="13" t="s">
        <v>102</v>
      </c>
    </row>
    <row r="9" spans="1:26">
      <c r="A9" s="13" t="s">
        <v>103</v>
      </c>
      <c r="B9" s="13" t="s">
        <v>104</v>
      </c>
      <c r="C9" s="13" t="s">
        <v>105</v>
      </c>
      <c r="D9" s="13" t="s">
        <v>106</v>
      </c>
      <c r="E9" s="13" t="s">
        <v>107</v>
      </c>
    </row>
    <row r="10" spans="1:26" ht="27.6">
      <c r="A10" s="13" t="s">
        <v>108</v>
      </c>
      <c r="B10" s="13" t="s">
        <v>109</v>
      </c>
      <c r="C10" s="13" t="s">
        <v>110</v>
      </c>
      <c r="D10" s="13" t="s">
        <v>111</v>
      </c>
      <c r="E10" s="13" t="s">
        <v>112</v>
      </c>
    </row>
    <row r="11" spans="1:26">
      <c r="A11" s="13" t="s">
        <v>113</v>
      </c>
      <c r="B11" s="13" t="s">
        <v>114</v>
      </c>
      <c r="C11" s="13" t="s">
        <v>115</v>
      </c>
      <c r="D11" s="13" t="s">
        <v>116</v>
      </c>
      <c r="E11" s="13" t="s">
        <v>117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Merton Example</vt:lpstr>
      <vt:lpstr>Formula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Shota Modebadze</cp:lastModifiedBy>
  <dcterms:modified xsi:type="dcterms:W3CDTF">2026-05-14T05:21:10Z</dcterms:modified>
</cp:coreProperties>
</file>