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Hull/"/>
    </mc:Choice>
  </mc:AlternateContent>
  <xr:revisionPtr revIDLastSave="883" documentId="13_ncr:1_{684F7785-9A5F-4160-A0A7-04B8FA93A9C2}" xr6:coauthVersionLast="47" xr6:coauthVersionMax="47" xr10:uidLastSave="{FD744647-2779-4A55-9891-0675356A2D3A}"/>
  <bookViews>
    <workbookView xWindow="-110" yWindow="-110" windowWidth="19420" windowHeight="10300" tabRatio="625" activeTab="1" xr2:uid="{00000000-000D-0000-FFFF-FFFF00000000}"/>
  </bookViews>
  <sheets>
    <sheet name="GARCH" sheetId="9" r:id="rId1"/>
    <sheet name="Forecasting" sheetId="10" r:id="rId2"/>
  </sheets>
  <definedNames>
    <definedName name="solver_adj" localSheetId="0" hidden="1">GARCH!$I$2:$I$3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GARCH!$I$2</definedName>
    <definedName name="solver_lhs2" localSheetId="0" hidden="1">GARCH!$I$2</definedName>
    <definedName name="solver_lhs3" localSheetId="0" hidden="1">GARCH!$I$3</definedName>
    <definedName name="solver_lhs4" localSheetId="0" hidden="1">GARCH!$I$3</definedName>
    <definedName name="solver_lhs5" localSheetId="0" hidden="1">GARCH!$R$2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5</definedName>
    <definedName name="solver_nwt" localSheetId="0" hidden="1">1</definedName>
    <definedName name="solver_opt" localSheetId="0" hidden="1">GARCH!$P$28</definedName>
    <definedName name="solver_pre" localSheetId="0" hidden="1">0.000001</definedName>
    <definedName name="solver_rbv" localSheetId="0" hidden="1">1</definedName>
    <definedName name="solver_rel1" localSheetId="0" hidden="1">1</definedName>
    <definedName name="solver_rel2" localSheetId="0" hidden="1">3</definedName>
    <definedName name="solver_rel3" localSheetId="0" hidden="1">1</definedName>
    <definedName name="solver_rel4" localSheetId="0" hidden="1">3</definedName>
    <definedName name="solver_rel5" localSheetId="0" hidden="1">1</definedName>
    <definedName name="solver_rhs1" localSheetId="0" hidden="1">0.3</definedName>
    <definedName name="solver_rhs2" localSheetId="0" hidden="1">0.01</definedName>
    <definedName name="solver_rhs3" localSheetId="0" hidden="1">0.99</definedName>
    <definedName name="solver_rhs4" localSheetId="0" hidden="1">0.7</definedName>
    <definedName name="solver_rhs5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0" l="1"/>
  <c r="E12" i="10"/>
  <c r="E13" i="10"/>
  <c r="E14" i="10"/>
  <c r="E15" i="10"/>
  <c r="E16" i="10"/>
  <c r="E17" i="10"/>
  <c r="E18" i="10"/>
  <c r="E19" i="10"/>
  <c r="E20" i="10" s="1"/>
  <c r="E21" i="10" s="1"/>
  <c r="E22" i="10" s="1"/>
  <c r="E23" i="10" s="1"/>
  <c r="E24" i="10" s="1"/>
  <c r="E25" i="10" s="1"/>
  <c r="E26" i="10" s="1"/>
  <c r="E27" i="10" s="1"/>
  <c r="E28" i="10" s="1"/>
  <c r="E29" i="10" s="1"/>
  <c r="E30" i="10" s="1"/>
  <c r="E31" i="10" s="1"/>
  <c r="E32" i="10" s="1"/>
  <c r="E33" i="10" s="1"/>
  <c r="E34" i="10" s="1"/>
  <c r="E35" i="10" s="1"/>
  <c r="E36" i="10" s="1"/>
  <c r="E37" i="10" s="1"/>
  <c r="E38" i="10" s="1"/>
  <c r="E39" i="10" s="1"/>
  <c r="E11" i="10"/>
  <c r="E10" i="10"/>
  <c r="I4" i="9"/>
  <c r="I6" i="9"/>
  <c r="B10" i="10" a="1"/>
  <c r="B10" i="10" s="1"/>
  <c r="C3" i="10"/>
  <c r="C2" i="10"/>
  <c r="R2" i="9"/>
  <c r="C6" i="9"/>
  <c r="C3" i="9" a="1"/>
  <c r="C3" i="9" s="1"/>
  <c r="B11" i="9" a="1"/>
  <c r="C4" i="10" l="1"/>
  <c r="C6" i="10" s="1"/>
  <c r="D32" i="9"/>
  <c r="D31" i="9"/>
  <c r="E31" i="9" s="1"/>
  <c r="D25" i="9"/>
  <c r="E25" i="9" s="1"/>
  <c r="D19" i="9"/>
  <c r="E19" i="9" s="1"/>
  <c r="D13" i="9"/>
  <c r="E13" i="9" s="1"/>
  <c r="B11" i="9"/>
  <c r="D30" i="9"/>
  <c r="E30" i="9" s="1"/>
  <c r="D18" i="9"/>
  <c r="E18" i="9" s="1"/>
  <c r="D49" i="9"/>
  <c r="D45" i="9"/>
  <c r="D43" i="9"/>
  <c r="D41" i="9"/>
  <c r="D39" i="9"/>
  <c r="D35" i="9"/>
  <c r="D33" i="9"/>
  <c r="D29" i="9"/>
  <c r="E29" i="9" s="1"/>
  <c r="D17" i="9"/>
  <c r="E17" i="9" s="1"/>
  <c r="C5" i="9"/>
  <c r="D27" i="9"/>
  <c r="E27" i="9" s="1"/>
  <c r="D21" i="9"/>
  <c r="E21" i="9" s="1"/>
  <c r="D46" i="9"/>
  <c r="D40" i="9"/>
  <c r="D36" i="9"/>
  <c r="D26" i="9"/>
  <c r="E26" i="9" s="1"/>
  <c r="D20" i="9"/>
  <c r="E20" i="9" s="1"/>
  <c r="D47" i="9"/>
  <c r="D37" i="9"/>
  <c r="D23" i="9"/>
  <c r="E23" i="9" s="1"/>
  <c r="D48" i="9"/>
  <c r="D15" i="9"/>
  <c r="E15" i="9" s="1"/>
  <c r="D42" i="9"/>
  <c r="D24" i="9"/>
  <c r="E24" i="9" s="1"/>
  <c r="D44" i="9"/>
  <c r="D34" i="9"/>
  <c r="D51" i="9"/>
  <c r="D50" i="9"/>
  <c r="D38" i="9"/>
  <c r="D14" i="9"/>
  <c r="E14" i="9" s="1"/>
  <c r="D28" i="9"/>
  <c r="E28" i="9" s="1"/>
  <c r="D22" i="9"/>
  <c r="E22" i="9" s="1"/>
  <c r="D16" i="9"/>
  <c r="E16" i="9" s="1"/>
  <c r="E47" i="9" l="1"/>
  <c r="E42" i="9"/>
  <c r="E36" i="9"/>
  <c r="E33" i="9"/>
  <c r="E34" i="9"/>
  <c r="E44" i="9"/>
  <c r="E40" i="9"/>
  <c r="E35" i="9"/>
  <c r="E49" i="9"/>
  <c r="E38" i="9"/>
  <c r="E48" i="9"/>
  <c r="E46" i="9"/>
  <c r="E39" i="9"/>
  <c r="E50" i="9"/>
  <c r="E41" i="9"/>
  <c r="E51" i="9"/>
  <c r="E37" i="9"/>
  <c r="E43" i="9"/>
  <c r="E45" i="9"/>
  <c r="E32" i="9"/>
  <c r="F32" i="9" s="1"/>
  <c r="H32" i="9" l="1"/>
  <c r="F48" i="9"/>
  <c r="G48" i="9" s="1"/>
  <c r="F49" i="9"/>
  <c r="G49" i="9" s="1"/>
  <c r="F40" i="9"/>
  <c r="G40" i="9" s="1"/>
  <c r="F45" i="9"/>
  <c r="G45" i="9" s="1"/>
  <c r="F36" i="9"/>
  <c r="G36" i="9" s="1"/>
  <c r="F39" i="9"/>
  <c r="G39" i="9" s="1"/>
  <c r="F37" i="9"/>
  <c r="G37" i="9" s="1"/>
  <c r="F42" i="9"/>
  <c r="G42" i="9" s="1"/>
  <c r="F46" i="9"/>
  <c r="G46" i="9" s="1"/>
  <c r="F47" i="9"/>
  <c r="G47" i="9" s="1"/>
  <c r="F35" i="9"/>
  <c r="G35" i="9" s="1"/>
  <c r="F50" i="9"/>
  <c r="G50" i="9" s="1"/>
  <c r="F43" i="9"/>
  <c r="G43" i="9" s="1"/>
  <c r="F33" i="9"/>
  <c r="G33" i="9" s="1"/>
  <c r="F41" i="9"/>
  <c r="G41" i="9" s="1"/>
  <c r="F44" i="9"/>
  <c r="G44" i="9" s="1"/>
  <c r="F34" i="9"/>
  <c r="G34" i="9" s="1"/>
  <c r="F38" i="9"/>
  <c r="G38" i="9" s="1"/>
  <c r="F51" i="9"/>
  <c r="G51" i="9" s="1"/>
  <c r="J32" i="9"/>
  <c r="P32" i="9" s="1"/>
  <c r="G32" i="9"/>
  <c r="K32" i="9" l="1"/>
  <c r="R32" i="9" s="1"/>
  <c r="S32" i="9" s="1"/>
  <c r="M32" i="9"/>
  <c r="M33" i="9" s="1"/>
  <c r="M34" i="9" s="1"/>
  <c r="M35" i="9" s="1"/>
  <c r="M36" i="9" s="1"/>
  <c r="M37" i="9" s="1"/>
  <c r="M38" i="9" s="1"/>
  <c r="M39" i="9" s="1"/>
  <c r="M40" i="9" s="1"/>
  <c r="M41" i="9" s="1"/>
  <c r="M42" i="9" s="1"/>
  <c r="M43" i="9" s="1"/>
  <c r="M44" i="9" s="1"/>
  <c r="M45" i="9" s="1"/>
  <c r="M46" i="9" s="1"/>
  <c r="M47" i="9" s="1"/>
  <c r="M48" i="9" s="1"/>
  <c r="M49" i="9" s="1"/>
  <c r="M50" i="9" s="1"/>
  <c r="M51" i="9" s="1"/>
  <c r="H33" i="9"/>
  <c r="I32" i="9"/>
  <c r="J33" i="9" l="1"/>
  <c r="K33" i="9" s="1"/>
  <c r="R33" i="9" s="1"/>
  <c r="I7" i="9"/>
  <c r="N32" i="9" s="1"/>
  <c r="N33" i="9" s="1"/>
  <c r="N34" i="9" s="1"/>
  <c r="N35" i="9" s="1"/>
  <c r="N36" i="9" s="1"/>
  <c r="N37" i="9" s="1"/>
  <c r="N38" i="9" s="1"/>
  <c r="N39" i="9" s="1"/>
  <c r="N40" i="9" s="1"/>
  <c r="N41" i="9" s="1"/>
  <c r="N42" i="9" s="1"/>
  <c r="N43" i="9" s="1"/>
  <c r="N44" i="9" s="1"/>
  <c r="N45" i="9" s="1"/>
  <c r="N46" i="9" s="1"/>
  <c r="N47" i="9" s="1"/>
  <c r="N48" i="9" s="1"/>
  <c r="N49" i="9" s="1"/>
  <c r="N50" i="9" s="1"/>
  <c r="N51" i="9" s="1"/>
  <c r="I33" i="9"/>
  <c r="H34" i="9"/>
  <c r="S33" i="9" l="1"/>
  <c r="T32" i="9" s="1"/>
  <c r="P33" i="9"/>
  <c r="J34" i="9"/>
  <c r="H35" i="9"/>
  <c r="I34" i="9"/>
  <c r="J35" i="9" l="1"/>
  <c r="K35" i="9" s="1"/>
  <c r="R35" i="9" s="1"/>
  <c r="K34" i="9"/>
  <c r="R34" i="9" s="1"/>
  <c r="S34" i="9" s="1"/>
  <c r="T33" i="9" s="1"/>
  <c r="P34" i="9"/>
  <c r="I35" i="9"/>
  <c r="H36" i="9"/>
  <c r="J36" i="9" l="1"/>
  <c r="P36" i="9" s="1"/>
  <c r="P35" i="9"/>
  <c r="S35" i="9"/>
  <c r="T34" i="9" s="1"/>
  <c r="H37" i="9"/>
  <c r="I36" i="9"/>
  <c r="K36" i="9" l="1"/>
  <c r="R36" i="9" s="1"/>
  <c r="S36" i="9" s="1"/>
  <c r="T35" i="9" s="1"/>
  <c r="J37" i="9"/>
  <c r="P37" i="9" s="1"/>
  <c r="J38" i="9"/>
  <c r="K37" i="9"/>
  <c r="R37" i="9" s="1"/>
  <c r="S37" i="9" s="1"/>
  <c r="T36" i="9" s="1"/>
  <c r="I37" i="9"/>
  <c r="H38" i="9"/>
  <c r="P38" i="9" l="1"/>
  <c r="K38" i="9"/>
  <c r="R38" i="9" s="1"/>
  <c r="S38" i="9" s="1"/>
  <c r="T37" i="9" s="1"/>
  <c r="J39" i="9"/>
  <c r="H39" i="9"/>
  <c r="I38" i="9"/>
  <c r="P39" i="9" l="1"/>
  <c r="J40" i="9"/>
  <c r="K39" i="9"/>
  <c r="R39" i="9" s="1"/>
  <c r="S39" i="9" s="1"/>
  <c r="T38" i="9" s="1"/>
  <c r="I39" i="9"/>
  <c r="H40" i="9"/>
  <c r="P40" i="9" l="1"/>
  <c r="K40" i="9"/>
  <c r="R40" i="9" s="1"/>
  <c r="S40" i="9" s="1"/>
  <c r="T39" i="9" s="1"/>
  <c r="J41" i="9"/>
  <c r="H41" i="9"/>
  <c r="I40" i="9"/>
  <c r="P41" i="9" l="1"/>
  <c r="J42" i="9"/>
  <c r="K41" i="9"/>
  <c r="R41" i="9" s="1"/>
  <c r="S41" i="9" s="1"/>
  <c r="T40" i="9" s="1"/>
  <c r="I41" i="9"/>
  <c r="H42" i="9"/>
  <c r="P42" i="9" l="1"/>
  <c r="K42" i="9"/>
  <c r="R42" i="9" s="1"/>
  <c r="S42" i="9" s="1"/>
  <c r="T41" i="9" s="1"/>
  <c r="J43" i="9"/>
  <c r="H43" i="9"/>
  <c r="I42" i="9"/>
  <c r="P43" i="9" l="1"/>
  <c r="J44" i="9"/>
  <c r="K43" i="9"/>
  <c r="R43" i="9" s="1"/>
  <c r="S43" i="9" s="1"/>
  <c r="T42" i="9" s="1"/>
  <c r="I43" i="9"/>
  <c r="H44" i="9"/>
  <c r="P44" i="9" l="1"/>
  <c r="J45" i="9"/>
  <c r="K44" i="9"/>
  <c r="R44" i="9" s="1"/>
  <c r="S44" i="9" s="1"/>
  <c r="T43" i="9" s="1"/>
  <c r="H45" i="9"/>
  <c r="I44" i="9"/>
  <c r="P45" i="9" l="1"/>
  <c r="J46" i="9"/>
  <c r="K45" i="9"/>
  <c r="R45" i="9" s="1"/>
  <c r="S45" i="9" s="1"/>
  <c r="T44" i="9" s="1"/>
  <c r="I45" i="9"/>
  <c r="H46" i="9"/>
  <c r="P46" i="9" l="1"/>
  <c r="J47" i="9"/>
  <c r="K46" i="9"/>
  <c r="R46" i="9" s="1"/>
  <c r="S46" i="9" s="1"/>
  <c r="T45" i="9" s="1"/>
  <c r="H47" i="9"/>
  <c r="I46" i="9"/>
  <c r="P47" i="9" l="1"/>
  <c r="K47" i="9"/>
  <c r="R47" i="9" s="1"/>
  <c r="S47" i="9" s="1"/>
  <c r="T46" i="9" s="1"/>
  <c r="J48" i="9"/>
  <c r="I47" i="9"/>
  <c r="H48" i="9"/>
  <c r="P48" i="9" l="1"/>
  <c r="J49" i="9"/>
  <c r="K48" i="9"/>
  <c r="R48" i="9" s="1"/>
  <c r="S48" i="9" s="1"/>
  <c r="T47" i="9" s="1"/>
  <c r="H49" i="9"/>
  <c r="I48" i="9"/>
  <c r="P49" i="9" l="1"/>
  <c r="J50" i="9"/>
  <c r="J51" i="9" s="1"/>
  <c r="C5" i="10" s="1"/>
  <c r="K49" i="9"/>
  <c r="R49" i="9" s="1"/>
  <c r="S49" i="9" s="1"/>
  <c r="T48" i="9" s="1"/>
  <c r="I49" i="9"/>
  <c r="H50" i="9"/>
  <c r="C11" i="10" l="1"/>
  <c r="C30" i="10"/>
  <c r="C39" i="10"/>
  <c r="C32" i="10"/>
  <c r="C17" i="10"/>
  <c r="C19" i="10"/>
  <c r="C18" i="10"/>
  <c r="C28" i="10"/>
  <c r="C26" i="10"/>
  <c r="C35" i="10"/>
  <c r="C13" i="10"/>
  <c r="C37" i="10"/>
  <c r="C23" i="10"/>
  <c r="C12" i="10"/>
  <c r="C38" i="10"/>
  <c r="C25" i="10"/>
  <c r="C29" i="10"/>
  <c r="C14" i="10"/>
  <c r="C16" i="10"/>
  <c r="C22" i="10"/>
  <c r="C31" i="10"/>
  <c r="C24" i="10"/>
  <c r="C20" i="10"/>
  <c r="C33" i="10"/>
  <c r="C27" i="10"/>
  <c r="C21" i="10"/>
  <c r="C36" i="10"/>
  <c r="C34" i="10"/>
  <c r="C15" i="10"/>
  <c r="P50" i="9"/>
  <c r="K50" i="9"/>
  <c r="R50" i="9" s="1"/>
  <c r="S50" i="9" s="1"/>
  <c r="T49" i="9" s="1"/>
  <c r="H51" i="9"/>
  <c r="I51" i="9" s="1"/>
  <c r="I50" i="9"/>
  <c r="D13" i="10" l="1"/>
  <c r="D29" i="10"/>
  <c r="D19" i="10"/>
  <c r="D20" i="10"/>
  <c r="D22" i="10"/>
  <c r="D28" i="10"/>
  <c r="D25" i="10"/>
  <c r="D36" i="10"/>
  <c r="D16" i="10"/>
  <c r="D26" i="10"/>
  <c r="D17" i="10"/>
  <c r="D15" i="10"/>
  <c r="D31" i="10"/>
  <c r="D27" i="10"/>
  <c r="D30" i="10"/>
  <c r="D32" i="10"/>
  <c r="D34" i="10"/>
  <c r="D23" i="10"/>
  <c r="D39" i="10"/>
  <c r="D37" i="10"/>
  <c r="D12" i="10"/>
  <c r="D18" i="10"/>
  <c r="D14" i="10"/>
  <c r="D33" i="10"/>
  <c r="D21" i="10"/>
  <c r="D35" i="10"/>
  <c r="D24" i="10"/>
  <c r="D11" i="10"/>
  <c r="D38" i="10"/>
  <c r="C10" i="10"/>
  <c r="D10" i="10" s="1"/>
  <c r="K51" i="9"/>
  <c r="P51" i="9"/>
  <c r="P28" i="9" s="1"/>
  <c r="R51" i="9" l="1"/>
  <c r="S51" i="9" s="1"/>
  <c r="T50" i="9" s="1"/>
  <c r="T27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Shota Modebadze</author>
  </authors>
  <commentList>
    <comment ref="P28" authorId="0" shapeId="0" xr:uid="{48543C0E-9BAB-4077-BA9D-5BBEDB127555}">
      <text>
        <r>
          <rPr>
            <b/>
            <sz val="9"/>
            <color indexed="81"/>
            <rFont val="Tahoma"/>
            <family val="2"/>
          </rPr>
          <t>Shota Modebadze:</t>
        </r>
        <r>
          <rPr>
            <sz val="9"/>
            <color indexed="81"/>
            <rFont val="Tahoma"/>
            <family val="2"/>
          </rPr>
          <t xml:space="preserve">
maximize by solver</t>
        </r>
      </text>
    </comment>
    <comment ref="H32" authorId="0" shapeId="0" xr:uid="{E28FE7F1-677F-4062-80A6-34E10BAE03C8}">
      <text>
        <r>
          <rPr>
            <b/>
            <sz val="9"/>
            <color indexed="81"/>
            <rFont val="Tahoma"/>
            <family val="2"/>
          </rPr>
          <t>Shota Modebadze:</t>
        </r>
        <r>
          <rPr>
            <sz val="9"/>
            <color indexed="81"/>
            <rFont val="Tahoma"/>
            <family val="2"/>
          </rPr>
          <t xml:space="preserve">
20 დღიანი ჩარჩო ამას არ ჭირდება მაგრამ ბაზისად მაინც იყენებენ, საწყისი ციფრი რომ რეალობასთან ახლოს იყოს.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80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</futureMetadata>
  <cellMetadata count="1">
    <bk>
      <rc t="1" v="0"/>
    </bk>
  </cellMetadata>
  <valueMetadata count="80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</valueMetadata>
</metadata>
</file>

<file path=xl/sharedStrings.xml><?xml version="1.0" encoding="utf-8"?>
<sst xmlns="http://schemas.openxmlformats.org/spreadsheetml/2006/main" count="45" uniqueCount="44">
  <si>
    <t>Day</t>
  </si>
  <si>
    <t>Week</t>
  </si>
  <si>
    <t>Month</t>
  </si>
  <si>
    <t>Dimension</t>
  </si>
  <si>
    <t>Period (month)</t>
  </si>
  <si>
    <t>End Date</t>
  </si>
  <si>
    <t>Stock</t>
  </si>
  <si>
    <t>Returns</t>
  </si>
  <si>
    <t>Return^2</t>
  </si>
  <si>
    <t>Lambda</t>
  </si>
  <si>
    <t>EWMA Variance</t>
  </si>
  <si>
    <t>Time Interval</t>
  </si>
  <si>
    <t>Observations</t>
  </si>
  <si>
    <t>EWMA Volatility</t>
  </si>
  <si>
    <t>MA Variance</t>
  </si>
  <si>
    <t>MA Volatility</t>
  </si>
  <si>
    <t>Start Date</t>
  </si>
  <si>
    <t>TSLA</t>
  </si>
  <si>
    <t>GARCH Variance</t>
  </si>
  <si>
    <t>GARCH Volatility</t>
  </si>
  <si>
    <t>Alpha</t>
  </si>
  <si>
    <t>Beta</t>
  </si>
  <si>
    <t>Omega</t>
  </si>
  <si>
    <r>
      <t>V</t>
    </r>
    <r>
      <rPr>
        <vertAlign val="subscript"/>
        <sz val="11"/>
        <color theme="1"/>
        <rFont val="Calibri"/>
        <family val="2"/>
        <scheme val="minor"/>
      </rPr>
      <t>L​</t>
    </r>
  </si>
  <si>
    <t>Equilibrium V</t>
  </si>
  <si>
    <t>Equilibrium Variance</t>
  </si>
  <si>
    <t>Equilibrium Volatility</t>
  </si>
  <si>
    <t>Total Log- Likelihood</t>
  </si>
  <si>
    <t>Log- Likelihood</t>
  </si>
  <si>
    <t>Z</t>
  </si>
  <si>
    <r>
      <t>Z</t>
    </r>
    <r>
      <rPr>
        <vertAlign val="superscript"/>
        <sz val="11"/>
        <color theme="1"/>
        <rFont val="Calibri"/>
        <family val="2"/>
        <scheme val="minor"/>
      </rPr>
      <t>2</t>
    </r>
  </si>
  <si>
    <r>
      <t>Z</t>
    </r>
    <r>
      <rPr>
        <vertAlign val="superscript"/>
        <sz val="11"/>
        <color theme="1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(t+1)</t>
    </r>
  </si>
  <si>
    <t>z = u / SQRT(variance)</t>
  </si>
  <si>
    <t>Auto Correlation</t>
  </si>
  <si>
    <t>t</t>
  </si>
  <si>
    <t>Forecast Variance</t>
  </si>
  <si>
    <t>Forecast Volatility</t>
  </si>
  <si>
    <r>
      <t>V</t>
    </r>
    <r>
      <rPr>
        <vertAlign val="sub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 (Current)</t>
    </r>
  </si>
  <si>
    <r>
      <t>V</t>
    </r>
    <r>
      <rPr>
        <vertAlign val="subscript"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 xml:space="preserve"> (Long Run)</t>
    </r>
  </si>
  <si>
    <t>w / (1-a-b)</t>
  </si>
  <si>
    <t>b</t>
  </si>
  <si>
    <t>a+b</t>
  </si>
  <si>
    <t>a</t>
  </si>
  <si>
    <t>GARCH 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</si>
</sst>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00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mbria"/>
      <family val="1"/>
      <charset val="204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theme="1"/>
      <name val="Symbol"/>
      <family val="1"/>
      <charset val="2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theme="9" tint="-0.499984740745262"/>
        <bgColor theme="9" tint="-0.249977111117893"/>
      </patternFill>
    </fill>
    <fill>
      <patternFill patternType="solid">
        <fgColor theme="9" tint="-0.499984740745262"/>
        <bgColor theme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43" fontId="1" fillId="0" borderId="0" applyFont="0" applyFill="0" applyBorder="0" applyAlignment="0" applyProtection="0"/>
    <xf numFmtId="0" fontId="13" fillId="7" borderId="0" applyNumberFormat="0" applyBorder="0" applyAlignment="0" applyProtection="0"/>
    <xf numFmtId="0" fontId="14" fillId="8" borderId="0" applyNumberFormat="0" applyBorder="0" applyAlignment="0" applyProtection="0"/>
  </cellStyleXfs>
  <cellXfs count="43">
    <xf numFmtId="0" fontId="0" fillId="0" borderId="0" xfId="0"/>
    <xf numFmtId="0" fontId="3" fillId="3" borderId="0" xfId="0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/>
    </xf>
    <xf numFmtId="0" fontId="5" fillId="0" borderId="0" xfId="0" applyFont="1" applyAlignment="1">
      <alignment horizontal="right" vertical="center"/>
    </xf>
    <xf numFmtId="14" fontId="5" fillId="0" borderId="0" xfId="0" applyNumberFormat="1" applyFont="1" applyAlignment="1">
      <alignment horizontal="right" vertical="center"/>
    </xf>
    <xf numFmtId="14" fontId="5" fillId="0" borderId="1" xfId="0" applyNumberFormat="1" applyFont="1" applyBorder="1" applyAlignment="1">
      <alignment horizontal="right" vertical="center"/>
    </xf>
    <xf numFmtId="0" fontId="2" fillId="2" borderId="0" xfId="2" applyBorder="1" applyAlignment="1">
      <alignment horizontal="left" vertical="center"/>
    </xf>
    <xf numFmtId="0" fontId="2" fillId="2" borderId="0" xfId="2" applyBorder="1" applyAlignment="1">
      <alignment horizontal="center" vertical="center"/>
    </xf>
    <xf numFmtId="9" fontId="4" fillId="4" borderId="0" xfId="0" applyNumberFormat="1" applyFont="1" applyFill="1" applyAlignment="1">
      <alignment horizontal="left" vertical="center"/>
    </xf>
    <xf numFmtId="49" fontId="4" fillId="5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2" fontId="8" fillId="3" borderId="0" xfId="0" applyNumberFormat="1" applyFont="1" applyFill="1" applyAlignment="1">
      <alignment vertical="center" wrapText="1"/>
    </xf>
    <xf numFmtId="0" fontId="0" fillId="6" borderId="0" xfId="0" applyFill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5" fillId="3" borderId="0" xfId="0" applyFont="1" applyFill="1" applyAlignment="1">
      <alignment vertical="center"/>
    </xf>
    <xf numFmtId="165" fontId="0" fillId="0" borderId="0" xfId="1" applyNumberFormat="1" applyFont="1" applyAlignment="1">
      <alignment vertical="center"/>
    </xf>
    <xf numFmtId="0" fontId="5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4" fontId="0" fillId="0" borderId="0" xfId="1" applyNumberFormat="1" applyFont="1" applyAlignment="1">
      <alignment vertical="center"/>
    </xf>
    <xf numFmtId="10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43" fontId="0" fillId="0" borderId="0" xfId="3" applyFont="1" applyAlignment="1">
      <alignment vertical="center"/>
    </xf>
    <xf numFmtId="164" fontId="0" fillId="0" borderId="0" xfId="0" applyNumberFormat="1" applyAlignment="1">
      <alignment vertical="center"/>
    </xf>
    <xf numFmtId="43" fontId="0" fillId="0" borderId="0" xfId="0" applyNumberFormat="1" applyAlignment="1">
      <alignment vertical="center"/>
    </xf>
    <xf numFmtId="2" fontId="10" fillId="0" borderId="2" xfId="0" applyNumberFormat="1" applyFont="1" applyBorder="1" applyAlignment="1">
      <alignment vertical="center"/>
    </xf>
    <xf numFmtId="10" fontId="10" fillId="3" borderId="0" xfId="1" applyNumberFormat="1" applyFont="1" applyFill="1" applyAlignment="1">
      <alignment vertical="center" wrapText="1"/>
    </xf>
    <xf numFmtId="0" fontId="0" fillId="6" borderId="3" xfId="0" applyFill="1" applyBorder="1" applyAlignment="1">
      <alignment horizontal="center" vertical="center" wrapText="1"/>
    </xf>
    <xf numFmtId="43" fontId="0" fillId="0" borderId="4" xfId="3" applyFont="1" applyBorder="1" applyAlignment="1">
      <alignment vertical="center"/>
    </xf>
    <xf numFmtId="0" fontId="0" fillId="6" borderId="5" xfId="0" applyFill="1" applyBorder="1" applyAlignment="1">
      <alignment horizontal="center" vertical="center" wrapText="1"/>
    </xf>
    <xf numFmtId="43" fontId="0" fillId="0" borderId="6" xfId="0" applyNumberFormat="1" applyBorder="1" applyAlignment="1">
      <alignment vertical="center"/>
    </xf>
    <xf numFmtId="2" fontId="0" fillId="0" borderId="0" xfId="0" applyNumberFormat="1"/>
    <xf numFmtId="10" fontId="0" fillId="0" borderId="0" xfId="0" applyNumberFormat="1"/>
    <xf numFmtId="165" fontId="0" fillId="0" borderId="0" xfId="0" applyNumberFormat="1"/>
    <xf numFmtId="0" fontId="15" fillId="0" borderId="0" xfId="0" applyFont="1"/>
    <xf numFmtId="0" fontId="2" fillId="2" borderId="7" xfId="2" applyBorder="1" applyAlignment="1">
      <alignment horizontal="right" vertical="center" wrapText="1"/>
    </xf>
    <xf numFmtId="0" fontId="2" fillId="2" borderId="7" xfId="2" applyBorder="1" applyAlignment="1">
      <alignment horizontal="center" vertical="center" wrapText="1"/>
    </xf>
    <xf numFmtId="0" fontId="14" fillId="8" borderId="0" xfId="5" applyAlignment="1"/>
    <xf numFmtId="0" fontId="13" fillId="7" borderId="0" xfId="4" applyAlignment="1"/>
    <xf numFmtId="165" fontId="0" fillId="0" borderId="0" xfId="1" applyNumberFormat="1" applyFont="1"/>
  </cellXfs>
  <cellStyles count="6">
    <cellStyle name="Bad" xfId="4" builtinId="27"/>
    <cellStyle name="Comma" xfId="3" builtinId="3"/>
    <cellStyle name="Good" xfId="2" builtinId="26"/>
    <cellStyle name="Neutral" xfId="5" builtinId="2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microsoft.com/office/2017/06/relationships/rdRichValueTypes" Target="richData/rdRichValueTypes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SupportingPropertyBagStructure" Target="richData/rdsupportingpropertybagstructure.xml"/><Relationship Id="rId5" Type="http://schemas.openxmlformats.org/officeDocument/2006/relationships/sharedStrings" Target="sharedStrings.xml"/><Relationship Id="rId10" Type="http://schemas.microsoft.com/office/2017/06/relationships/richStyles" Target="richData/richStyles.xml"/><Relationship Id="rId4" Type="http://schemas.openxmlformats.org/officeDocument/2006/relationships/styles" Target="styles.xml"/><Relationship Id="rId9" Type="http://schemas.microsoft.com/office/2017/06/relationships/rdArray" Target="richData/rdarray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Volatility reacts to shocks, but more smoothly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GARCH!$E$11</c:f>
              <c:strCache>
                <c:ptCount val="1"/>
                <c:pt idx="0">
                  <c:v>Return^2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GARCH!$B$32:$B$51</c:f>
              <c:numCache>
                <c:formatCode>m/d/yyyy</c:formatCode>
                <c:ptCount val="20"/>
                <c:pt idx="0">
                  <c:v>46059</c:v>
                </c:pt>
                <c:pt idx="1">
                  <c:v>46062</c:v>
                </c:pt>
                <c:pt idx="2">
                  <c:v>46063</c:v>
                </c:pt>
                <c:pt idx="3">
                  <c:v>46064</c:v>
                </c:pt>
                <c:pt idx="4">
                  <c:v>46065</c:v>
                </c:pt>
                <c:pt idx="5">
                  <c:v>46066</c:v>
                </c:pt>
                <c:pt idx="6">
                  <c:v>46070</c:v>
                </c:pt>
                <c:pt idx="7">
                  <c:v>46071</c:v>
                </c:pt>
                <c:pt idx="8">
                  <c:v>46072</c:v>
                </c:pt>
                <c:pt idx="9">
                  <c:v>46073</c:v>
                </c:pt>
                <c:pt idx="10">
                  <c:v>46076</c:v>
                </c:pt>
                <c:pt idx="11">
                  <c:v>46077</c:v>
                </c:pt>
                <c:pt idx="12">
                  <c:v>46078</c:v>
                </c:pt>
                <c:pt idx="13">
                  <c:v>46079</c:v>
                </c:pt>
                <c:pt idx="14">
                  <c:v>46080</c:v>
                </c:pt>
                <c:pt idx="15">
                  <c:v>46083</c:v>
                </c:pt>
                <c:pt idx="16">
                  <c:v>46084</c:v>
                </c:pt>
                <c:pt idx="17">
                  <c:v>46085</c:v>
                </c:pt>
                <c:pt idx="18">
                  <c:v>46086</c:v>
                </c:pt>
                <c:pt idx="19">
                  <c:v>46087</c:v>
                </c:pt>
              </c:numCache>
            </c:numRef>
          </c:cat>
          <c:val>
            <c:numRef>
              <c:f>GARCH!$E$32:$E$51</c:f>
              <c:numCache>
                <c:formatCode>0.0%</c:formatCode>
                <c:ptCount val="20"/>
                <c:pt idx="0">
                  <c:v>1.2245858963853564E-3</c:v>
                </c:pt>
                <c:pt idx="1">
                  <c:v>2.2817450583568984E-4</c:v>
                </c:pt>
                <c:pt idx="2">
                  <c:v>3.5745025317028545E-4</c:v>
                </c:pt>
                <c:pt idx="3">
                  <c:v>5.1788807827910359E-5</c:v>
                </c:pt>
                <c:pt idx="4">
                  <c:v>6.8391281014758157E-4</c:v>
                </c:pt>
                <c:pt idx="5">
                  <c:v>7.8701959261247488E-7</c:v>
                </c:pt>
                <c:pt idx="6">
                  <c:v>2.6613751676428615E-4</c:v>
                </c:pt>
                <c:pt idx="7">
                  <c:v>2.8235587678171776E-6</c:v>
                </c:pt>
                <c:pt idx="8">
                  <c:v>8.9902042734230483E-7</c:v>
                </c:pt>
                <c:pt idx="9">
                  <c:v>7.1384272683488759E-8</c:v>
                </c:pt>
                <c:pt idx="10">
                  <c:v>8.4766352855038458E-4</c:v>
                </c:pt>
                <c:pt idx="11">
                  <c:v>5.7050044733359165E-4</c:v>
                </c:pt>
                <c:pt idx="12">
                  <c:v>3.8379162482188328E-4</c:v>
                </c:pt>
                <c:pt idx="13">
                  <c:v>4.4651112173862864E-4</c:v>
                </c:pt>
                <c:pt idx="14">
                  <c:v>2.2071059114511188E-4</c:v>
                </c:pt>
                <c:pt idx="15">
                  <c:v>4.0496425290547774E-6</c:v>
                </c:pt>
                <c:pt idx="16">
                  <c:v>7.2904820073721173E-4</c:v>
                </c:pt>
                <c:pt idx="17">
                  <c:v>1.185185412023088E-3</c:v>
                </c:pt>
                <c:pt idx="18">
                  <c:v>9.2300811492950261E-7</c:v>
                </c:pt>
                <c:pt idx="19">
                  <c:v>4.7298607909449376E-4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DA-47E4-940B-B928A375D29D}"/>
            </c:ext>
          </c:extLst>
        </c:ser>
        <c:ser>
          <c:idx val="1"/>
          <c:order val="1"/>
          <c:tx>
            <c:strRef>
              <c:f>GARCH!$J$31</c:f>
              <c:strCache>
                <c:ptCount val="1"/>
                <c:pt idx="0">
                  <c:v>GARCH Variance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GARCH!$B$32:$B$51</c:f>
              <c:numCache>
                <c:formatCode>m/d/yyyy</c:formatCode>
                <c:ptCount val="20"/>
                <c:pt idx="0">
                  <c:v>46059</c:v>
                </c:pt>
                <c:pt idx="1">
                  <c:v>46062</c:v>
                </c:pt>
                <c:pt idx="2">
                  <c:v>46063</c:v>
                </c:pt>
                <c:pt idx="3">
                  <c:v>46064</c:v>
                </c:pt>
                <c:pt idx="4">
                  <c:v>46065</c:v>
                </c:pt>
                <c:pt idx="5">
                  <c:v>46066</c:v>
                </c:pt>
                <c:pt idx="6">
                  <c:v>46070</c:v>
                </c:pt>
                <c:pt idx="7">
                  <c:v>46071</c:v>
                </c:pt>
                <c:pt idx="8">
                  <c:v>46072</c:v>
                </c:pt>
                <c:pt idx="9">
                  <c:v>46073</c:v>
                </c:pt>
                <c:pt idx="10">
                  <c:v>46076</c:v>
                </c:pt>
                <c:pt idx="11">
                  <c:v>46077</c:v>
                </c:pt>
                <c:pt idx="12">
                  <c:v>46078</c:v>
                </c:pt>
                <c:pt idx="13">
                  <c:v>46079</c:v>
                </c:pt>
                <c:pt idx="14">
                  <c:v>46080</c:v>
                </c:pt>
                <c:pt idx="15">
                  <c:v>46083</c:v>
                </c:pt>
                <c:pt idx="16">
                  <c:v>46084</c:v>
                </c:pt>
                <c:pt idx="17">
                  <c:v>46085</c:v>
                </c:pt>
                <c:pt idx="18">
                  <c:v>46086</c:v>
                </c:pt>
                <c:pt idx="19">
                  <c:v>46087</c:v>
                </c:pt>
              </c:numCache>
            </c:numRef>
          </c:cat>
          <c:val>
            <c:numRef>
              <c:f>GARCH!$J$32:$J$51</c:f>
              <c:numCache>
                <c:formatCode>0.00%</c:formatCode>
                <c:ptCount val="20"/>
                <c:pt idx="0">
                  <c:v>6.026227556186135E-4</c:v>
                </c:pt>
                <c:pt idx="1">
                  <c:v>6.3733940641199651E-4</c:v>
                </c:pt>
                <c:pt idx="2">
                  <c:v>5.7258123576620253E-4</c:v>
                </c:pt>
                <c:pt idx="3">
                  <c:v>5.3880525735669265E-4</c:v>
                </c:pt>
                <c:pt idx="4">
                  <c:v>4.8784187575533249E-4</c:v>
                </c:pt>
                <c:pt idx="5">
                  <c:v>5.0866711744868432E-4</c:v>
                </c:pt>
                <c:pt idx="6">
                  <c:v>4.6218660849859673E-4</c:v>
                </c:pt>
                <c:pt idx="7">
                  <c:v>4.5336743309340563E-4</c:v>
                </c:pt>
                <c:pt idx="8">
                  <c:v>4.2365885649888548E-4</c:v>
                </c:pt>
                <c:pt idx="9">
                  <c:v>4.0269083653310329E-4</c:v>
                </c:pt>
                <c:pt idx="10">
                  <c:v>3.8793924795902247E-4</c:v>
                </c:pt>
                <c:pt idx="11">
                  <c:v>4.5337141188092915E-4</c:v>
                </c:pt>
                <c:pt idx="12">
                  <c:v>4.7440093017453802E-4</c:v>
                </c:pt>
                <c:pt idx="13">
                  <c:v>4.7243345047103143E-4</c:v>
                </c:pt>
                <c:pt idx="14">
                  <c:v>4.766621195767015E-4</c:v>
                </c:pt>
                <c:pt idx="15">
                  <c:v>4.5944000597090089E-4</c:v>
                </c:pt>
                <c:pt idx="16">
                  <c:v>4.280192455886194E-4</c:v>
                </c:pt>
                <c:pt idx="17">
                  <c:v>4.7082550363966032E-4</c:v>
                </c:pt>
                <c:pt idx="18">
                  <c:v>5.4155969195351385E-4</c:v>
                </c:pt>
                <c:pt idx="19">
                  <c:v>4.8522356538472917E-4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DA-47E4-940B-B928A375D2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303583"/>
        <c:axId val="58304063"/>
      </c:lineChart>
      <c:dateAx>
        <c:axId val="58303583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304063"/>
        <c:crosses val="autoZero"/>
        <c:auto val="1"/>
        <c:lblOffset val="100"/>
        <c:baseTimeUnit val="days"/>
      </c:dateAx>
      <c:valAx>
        <c:axId val="5830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303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1"/>
          <c:tx>
            <c:strRef>
              <c:f>Forecasting!$D$9</c:f>
              <c:strCache>
                <c:ptCount val="1"/>
                <c:pt idx="0">
                  <c:v>Forecast Volatility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Forecasting!$B$10:$B$39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Forecasting!$D$10:$D$39</c:f>
              <c:numCache>
                <c:formatCode>0.00%</c:formatCode>
                <c:ptCount val="30"/>
                <c:pt idx="0">
                  <c:v>2.2115047832018741E-2</c:v>
                </c:pt>
                <c:pt idx="1">
                  <c:v>2.2183684481366244E-2</c:v>
                </c:pt>
                <c:pt idx="2">
                  <c:v>2.2237715302747256E-2</c:v>
                </c:pt>
                <c:pt idx="3">
                  <c:v>2.2280273645605246E-2</c:v>
                </c:pt>
                <c:pt idx="4">
                  <c:v>2.231381104855008E-2</c:v>
                </c:pt>
                <c:pt idx="5">
                  <c:v>2.2340249265705402E-2</c:v>
                </c:pt>
                <c:pt idx="6">
                  <c:v>2.2361097004352307E-2</c:v>
                </c:pt>
                <c:pt idx="7">
                  <c:v>2.2377540087167105E-2</c:v>
                </c:pt>
                <c:pt idx="8">
                  <c:v>2.2390511409104648E-2</c:v>
                </c:pt>
                <c:pt idx="9">
                  <c:v>2.2400745413963211E-2</c:v>
                </c:pt>
                <c:pt idx="10">
                  <c:v>2.2408820637743264E-2</c:v>
                </c:pt>
                <c:pt idx="11">
                  <c:v>2.2415193007966835E-2</c:v>
                </c:pt>
                <c:pt idx="12">
                  <c:v>2.2420221954109039E-2</c:v>
                </c:pt>
                <c:pt idx="13">
                  <c:v>2.242419091000309E-2</c:v>
                </c:pt>
                <c:pt idx="14">
                  <c:v>2.2427323430641487E-2</c:v>
                </c:pt>
                <c:pt idx="15">
                  <c:v>2.2429795872620367E-2</c:v>
                </c:pt>
                <c:pt idx="16">
                  <c:v>2.2431747377835744E-2</c:v>
                </c:pt>
                <c:pt idx="17">
                  <c:v>2.2433287738254724E-2</c:v>
                </c:pt>
                <c:pt idx="18">
                  <c:v>2.2434503594158592E-2</c:v>
                </c:pt>
                <c:pt idx="19">
                  <c:v>2.2435463320659058E-2</c:v>
                </c:pt>
                <c:pt idx="20">
                  <c:v>2.2436220881125145E-2</c:v>
                </c:pt>
                <c:pt idx="21">
                  <c:v>2.2436818866579104E-2</c:v>
                </c:pt>
                <c:pt idx="22">
                  <c:v>2.2437290893426869E-2</c:v>
                </c:pt>
                <c:pt idx="23">
                  <c:v>2.2437663495239697E-2</c:v>
                </c:pt>
                <c:pt idx="24">
                  <c:v>2.2437957615504298E-2</c:v>
                </c:pt>
                <c:pt idx="25">
                  <c:v>2.2438189785605994E-2</c:v>
                </c:pt>
                <c:pt idx="26">
                  <c:v>2.2438373054478503E-2</c:v>
                </c:pt>
                <c:pt idx="27">
                  <c:v>2.2438517722309884E-2</c:v>
                </c:pt>
                <c:pt idx="28">
                  <c:v>2.2438631919627538E-2</c:v>
                </c:pt>
                <c:pt idx="29">
                  <c:v>2.2438722064361712E-2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DC-4E32-983B-EFCE5744EE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0410383"/>
        <c:axId val="1920400303"/>
      </c:lineChart>
      <c:lineChart>
        <c:grouping val="standard"/>
        <c:varyColors val="0"/>
        <c:ser>
          <c:idx val="0"/>
          <c:order val="0"/>
          <c:tx>
            <c:strRef>
              <c:f>Forecasting!$C$9</c:f>
              <c:strCache>
                <c:ptCount val="1"/>
                <c:pt idx="0">
                  <c:v>Forecast Variance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Forecasting!$B$10:$B$39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Forecasting!$C$10:$C$39</c:f>
              <c:numCache>
                <c:formatCode>0.000%</c:formatCode>
                <c:ptCount val="30"/>
                <c:pt idx="0">
                  <c:v>4.8907534061247687E-4</c:v>
                </c:pt>
                <c:pt idx="1">
                  <c:v>4.9211585716880946E-4</c:v>
                </c:pt>
                <c:pt idx="2">
                  <c:v>4.9451598188603955E-4</c:v>
                </c:pt>
                <c:pt idx="3">
                  <c:v>4.9641059372305171E-4</c:v>
                </c:pt>
                <c:pt idx="4">
                  <c:v>4.9790616351039565E-4</c:v>
                </c:pt>
                <c:pt idx="5">
                  <c:v>4.9908673725385078E-4</c:v>
                </c:pt>
                <c:pt idx="6">
                  <c:v>5.0001865923805376E-4</c:v>
                </c:pt>
                <c:pt idx="7">
                  <c:v>5.0075430035277071E-4</c:v>
                </c:pt>
                <c:pt idx="8">
                  <c:v>5.0133500116124547E-4</c:v>
                </c:pt>
                <c:pt idx="9">
                  <c:v>5.0179339510119378E-4</c:v>
                </c:pt>
                <c:pt idx="10">
                  <c:v>5.021552423745485E-4</c:v>
                </c:pt>
                <c:pt idx="11">
                  <c:v>5.0244087758440526E-4</c:v>
                </c:pt>
                <c:pt idx="12">
                  <c:v>5.0266635247151294E-4</c:v>
                </c:pt>
                <c:pt idx="13">
                  <c:v>5.0284433796826515E-4</c:v>
                </c:pt>
                <c:pt idx="14">
                  <c:v>5.0298483626260056E-4</c:v>
                </c:pt>
                <c:pt idx="15">
                  <c:v>5.0309574288741766E-4</c:v>
                </c:pt>
                <c:pt idx="16">
                  <c:v>5.0318329042304069E-4</c:v>
                </c:pt>
                <c:pt idx="17">
                  <c:v>5.0325239874732979E-4</c:v>
                </c:pt>
                <c:pt idx="18">
                  <c:v>5.0330695151631476E-4</c:v>
                </c:pt>
                <c:pt idx="19">
                  <c:v>5.0335001441263792E-4</c:v>
                </c:pt>
                <c:pt idx="20">
                  <c:v>5.0338400742663597E-4</c:v>
                </c:pt>
                <c:pt idx="21">
                  <c:v>5.0341084085168009E-4</c:v>
                </c:pt>
                <c:pt idx="22">
                  <c:v>5.0343202263625631E-4</c:v>
                </c:pt>
                <c:pt idx="23">
                  <c:v>5.0344874312561203E-4</c:v>
                </c:pt>
                <c:pt idx="24">
                  <c:v>5.0346194195516737E-4</c:v>
                </c:pt>
                <c:pt idx="25">
                  <c:v>5.0347236085487314E-4</c:v>
                </c:pt>
                <c:pt idx="26">
                  <c:v>5.0348058533194692E-4</c:v>
                </c:pt>
                <c:pt idx="27">
                  <c:v>5.0348707757441472E-4</c:v>
                </c:pt>
                <c:pt idx="28">
                  <c:v>5.0349220242452779E-4</c:v>
                </c:pt>
                <c:pt idx="29">
                  <c:v>5.0349624788167307E-4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DC-4E32-983B-EFCE5744EEC4}"/>
            </c:ext>
          </c:extLst>
        </c:ser>
        <c:ser>
          <c:idx val="2"/>
          <c:order val="2"/>
          <c:tx>
            <c:strRef>
              <c:f>Forecasting!$E$9</c:f>
              <c:strCache>
                <c:ptCount val="1"/>
                <c:pt idx="0">
                  <c:v>VL (Long Run)</c:v>
                </c:pt>
              </c:strCache>
            </c:strRef>
          </c:tx>
          <c:spPr>
            <a:ln w="381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Forecasting!$B$10:$B$39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Forecasting!$E$10:$E$39</c:f>
              <c:numCache>
                <c:formatCode>0.000%</c:formatCode>
                <c:ptCount val="30"/>
                <c:pt idx="0">
                  <c:v>5.0351140985141431E-4</c:v>
                </c:pt>
                <c:pt idx="1">
                  <c:v>5.0351140985141431E-4</c:v>
                </c:pt>
                <c:pt idx="2">
                  <c:v>5.0351140985141431E-4</c:v>
                </c:pt>
                <c:pt idx="3">
                  <c:v>5.0351140985141431E-4</c:v>
                </c:pt>
                <c:pt idx="4">
                  <c:v>5.0351140985141431E-4</c:v>
                </c:pt>
                <c:pt idx="5">
                  <c:v>5.0351140985141431E-4</c:v>
                </c:pt>
                <c:pt idx="6">
                  <c:v>5.0351140985141431E-4</c:v>
                </c:pt>
                <c:pt idx="7">
                  <c:v>5.0351140985141431E-4</c:v>
                </c:pt>
                <c:pt idx="8">
                  <c:v>5.0351140985141431E-4</c:v>
                </c:pt>
                <c:pt idx="9">
                  <c:v>5.0351140985141431E-4</c:v>
                </c:pt>
                <c:pt idx="10">
                  <c:v>5.0351140985141431E-4</c:v>
                </c:pt>
                <c:pt idx="11">
                  <c:v>5.0351140985141431E-4</c:v>
                </c:pt>
                <c:pt idx="12">
                  <c:v>5.0351140985141431E-4</c:v>
                </c:pt>
                <c:pt idx="13">
                  <c:v>5.0351140985141431E-4</c:v>
                </c:pt>
                <c:pt idx="14">
                  <c:v>5.0351140985141431E-4</c:v>
                </c:pt>
                <c:pt idx="15">
                  <c:v>5.0351140985141431E-4</c:v>
                </c:pt>
                <c:pt idx="16">
                  <c:v>5.0351140985141431E-4</c:v>
                </c:pt>
                <c:pt idx="17">
                  <c:v>5.0351140985141431E-4</c:v>
                </c:pt>
                <c:pt idx="18">
                  <c:v>5.0351140985141431E-4</c:v>
                </c:pt>
                <c:pt idx="19">
                  <c:v>5.0351140985141431E-4</c:v>
                </c:pt>
                <c:pt idx="20">
                  <c:v>5.0351140985141431E-4</c:v>
                </c:pt>
                <c:pt idx="21">
                  <c:v>5.0351140985141431E-4</c:v>
                </c:pt>
                <c:pt idx="22">
                  <c:v>5.0351140985141431E-4</c:v>
                </c:pt>
                <c:pt idx="23">
                  <c:v>5.0351140985141431E-4</c:v>
                </c:pt>
                <c:pt idx="24">
                  <c:v>5.0351140985141431E-4</c:v>
                </c:pt>
                <c:pt idx="25">
                  <c:v>5.0351140985141431E-4</c:v>
                </c:pt>
                <c:pt idx="26">
                  <c:v>5.0351140985141431E-4</c:v>
                </c:pt>
                <c:pt idx="27">
                  <c:v>5.0351140985141431E-4</c:v>
                </c:pt>
                <c:pt idx="28">
                  <c:v>5.0351140985141431E-4</c:v>
                </c:pt>
                <c:pt idx="29">
                  <c:v>5.0351140985141431E-4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0F-4388-A10A-1725F33D3A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442415"/>
        <c:axId val="141440495"/>
      </c:lineChart>
      <c:catAx>
        <c:axId val="19204103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400303"/>
        <c:crosses val="autoZero"/>
        <c:auto val="1"/>
        <c:lblAlgn val="ctr"/>
        <c:lblOffset val="100"/>
        <c:noMultiLvlLbl val="0"/>
      </c:catAx>
      <c:valAx>
        <c:axId val="192040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410383"/>
        <c:crosses val="autoZero"/>
        <c:crossBetween val="between"/>
      </c:valAx>
      <c:valAx>
        <c:axId val="141440495"/>
        <c:scaling>
          <c:orientation val="minMax"/>
        </c:scaling>
        <c:delete val="0"/>
        <c:axPos val="r"/>
        <c:numFmt formatCode="0.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442415"/>
        <c:crosses val="max"/>
        <c:crossBetween val="between"/>
      </c:valAx>
      <c:catAx>
        <c:axId val="1414424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14404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279476</xdr:colOff>
      <xdr:row>0</xdr:row>
      <xdr:rowOff>177800</xdr:rowOff>
    </xdr:from>
    <xdr:to>
      <xdr:col>10</xdr:col>
      <xdr:colOff>589294</xdr:colOff>
      <xdr:row>3</xdr:row>
      <xdr:rowOff>172155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9932C68-6EF3-5A5D-2D44-E9620FCC4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97876" y="177800"/>
          <a:ext cx="1154791" cy="567266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4</xdr:row>
      <xdr:rowOff>126999</xdr:rowOff>
    </xdr:from>
    <xdr:to>
      <xdr:col>10</xdr:col>
      <xdr:colOff>590080</xdr:colOff>
      <xdr:row>6</xdr:row>
      <xdr:rowOff>171100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67FE3DF-AC18-FA6B-082F-F39E26B08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797800" y="872066"/>
          <a:ext cx="1148033" cy="440341"/>
        </a:xfrm>
        <a:prstGeom prst="rect">
          <a:avLst/>
        </a:prstGeom>
      </xdr:spPr>
    </xdr:pic>
    <xdr:clientData/>
  </xdr:twoCellAnchor>
  <xdr:twoCellAnchor>
    <xdr:from>
      <xdr:col>20</xdr:col>
      <xdr:colOff>296331</xdr:colOff>
      <xdr:row>30</xdr:row>
      <xdr:rowOff>7761</xdr:rowOff>
    </xdr:from>
    <xdr:to>
      <xdr:col>29</xdr:col>
      <xdr:colOff>585611</xdr:colOff>
      <xdr:row>47</xdr:row>
      <xdr:rowOff>98777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378D8DA-2A04-472E-5F47-E4CDE7E231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598030</xdr:colOff>
      <xdr:row>8</xdr:row>
      <xdr:rowOff>320921</xdr:rowOff>
    </xdr:from>
    <xdr:to>
      <xdr:col>17</xdr:col>
      <xdr:colOff>49389</xdr:colOff>
      <xdr:row>29</xdr:row>
      <xdr:rowOff>5503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1B2E87-65F3-E002-31C8-CA02AB7D2E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2">
  <a r="1" c="40">
    <v t="i">0</v>
    <v t="i">1</v>
    <v t="i">4</v>
    <v t="i">5</v>
    <v t="i">6</v>
    <v t="i">7</v>
    <v t="i">8</v>
    <v t="i">12</v>
    <v t="i">13</v>
    <v t="i">14</v>
    <v t="i">15</v>
    <v t="i">18</v>
    <v t="i">19</v>
    <v t="i">20</v>
    <v t="i">21</v>
    <v t="i">22</v>
    <v t="i">25</v>
    <v t="i">26</v>
    <v t="i">27</v>
    <v t="i">28</v>
    <v t="i">29</v>
    <v t="i">32</v>
    <v t="i">33</v>
    <v t="i">34</v>
    <v t="i">35</v>
    <v t="i">36</v>
    <v t="i">40</v>
    <v t="i">41</v>
    <v t="i">42</v>
    <v t="i">43</v>
    <v t="i">46</v>
    <v t="i">47</v>
    <v t="i">48</v>
    <v t="i">49</v>
    <v t="i">50</v>
    <v t="i">53</v>
    <v t="i">54</v>
    <v t="i">55</v>
    <v t="i">56</v>
    <v t="i">57</v>
  </a>
  <a r="1" c="40">
    <v>435.8</v>
    <v>445.01</v>
    <v>448.96</v>
    <v>447.2</v>
    <v>439.2</v>
    <v>438.57</v>
    <v>437.5</v>
    <v>419.25</v>
    <v>431.44</v>
    <v>449.36</v>
    <v>449.06</v>
    <v>435.2</v>
    <v>430.9</v>
    <v>431.46</v>
    <v>416.56</v>
    <v>430.41</v>
    <v>421.81</v>
    <v>421.96</v>
    <v>406.01</v>
    <v>397.21</v>
    <v>411.11</v>
    <v>417.32</v>
    <v>425.21</v>
    <v>428.27</v>
    <v>417.07</v>
    <v>417.44</v>
    <v>410.63</v>
    <v>411.32</v>
    <v>411.71</v>
    <v>411.82</v>
    <v>399.83</v>
    <v>409.38</v>
    <v>417.4</v>
    <v>408.58</v>
    <v>402.51</v>
    <v>403.32</v>
    <v>392.43</v>
    <v>405.94</v>
    <v>405.55</v>
    <v>396.73</v>
  </a>
</arrayData>
</file>

<file path=xl/richData/rdrichvalue.xml><?xml version="1.0" encoding="utf-8"?>
<rvData xmlns="http://schemas.microsoft.com/office/spreadsheetml/2017/richdata" count="81">
  <rv s="0">
    <fb>46030</fb>
    <v>0</v>
  </rv>
  <rv s="0">
    <fb>435.8</fb>
    <v>1</v>
  </rv>
  <rv s="0">
    <fb>46031</fb>
    <v>0</v>
  </rv>
  <rv s="0">
    <fb>445.01</fb>
    <v>1</v>
  </rv>
  <rv s="0">
    <fb>46034</fb>
    <v>0</v>
  </rv>
  <rv s="0">
    <fb>448.96</fb>
    <v>1</v>
  </rv>
  <rv s="0">
    <fb>46035</fb>
    <v>0</v>
  </rv>
  <rv s="0">
    <fb>447.2</fb>
    <v>1</v>
  </rv>
  <rv s="0">
    <fb>46036</fb>
    <v>0</v>
  </rv>
  <rv s="0">
    <fb>439.2</fb>
    <v>1</v>
  </rv>
  <rv s="0">
    <fb>46037</fb>
    <v>0</v>
  </rv>
  <rv s="0">
    <fb>438.57</fb>
    <v>1</v>
  </rv>
  <rv s="0">
    <fb>46038</fb>
    <v>0</v>
  </rv>
  <rv s="0">
    <fb>437.5</fb>
    <v>1</v>
  </rv>
  <rv s="0">
    <fb>46042</fb>
    <v>0</v>
  </rv>
  <rv s="0">
    <fb>419.25</fb>
    <v>1</v>
  </rv>
  <rv s="0">
    <fb>46043</fb>
    <v>0</v>
  </rv>
  <rv s="0">
    <fb>431.44</fb>
    <v>1</v>
  </rv>
  <rv s="0">
    <fb>46044</fb>
    <v>0</v>
  </rv>
  <rv s="0">
    <fb>449.36</fb>
    <v>1</v>
  </rv>
  <rv s="0">
    <fb>46045</fb>
    <v>0</v>
  </rv>
  <rv s="0">
    <fb>449.06</fb>
    <v>1</v>
  </rv>
  <rv s="0">
    <fb>46048</fb>
    <v>0</v>
  </rv>
  <rv s="0">
    <fb>435.2</fb>
    <v>1</v>
  </rv>
  <rv s="0">
    <fb>46049</fb>
    <v>0</v>
  </rv>
  <rv s="0">
    <fb>430.9</fb>
    <v>1</v>
  </rv>
  <rv s="0">
    <fb>46050</fb>
    <v>0</v>
  </rv>
  <rv s="0">
    <fb>431.46</fb>
    <v>1</v>
  </rv>
  <rv s="0">
    <fb>46051</fb>
    <v>0</v>
  </rv>
  <rv s="0">
    <fb>416.56</fb>
    <v>1</v>
  </rv>
  <rv s="0">
    <fb>46052</fb>
    <v>0</v>
  </rv>
  <rv s="0">
    <fb>430.41</fb>
    <v>1</v>
  </rv>
  <rv s="0">
    <fb>46055</fb>
    <v>0</v>
  </rv>
  <rv s="0">
    <fb>421.81</fb>
    <v>1</v>
  </rv>
  <rv s="0">
    <fb>46056</fb>
    <v>0</v>
  </rv>
  <rv s="0">
    <fb>421.96</fb>
    <v>1</v>
  </rv>
  <rv s="0">
    <fb>46057</fb>
    <v>0</v>
  </rv>
  <rv s="0">
    <fb>406.01</fb>
    <v>1</v>
  </rv>
  <rv s="0">
    <fb>46058</fb>
    <v>0</v>
  </rv>
  <rv s="0">
    <fb>397.21</fb>
    <v>1</v>
  </rv>
  <rv s="0">
    <fb>46059</fb>
    <v>0</v>
  </rv>
  <rv s="0">
    <fb>411.11</fb>
    <v>1</v>
  </rv>
  <rv s="0">
    <fb>46062</fb>
    <v>0</v>
  </rv>
  <rv s="0">
    <fb>417.32</fb>
    <v>1</v>
  </rv>
  <rv s="0">
    <fb>46063</fb>
    <v>0</v>
  </rv>
  <rv s="0">
    <fb>425.21</fb>
    <v>1</v>
  </rv>
  <rv s="0">
    <fb>46064</fb>
    <v>0</v>
  </rv>
  <rv s="0">
    <fb>428.27</fb>
    <v>1</v>
  </rv>
  <rv s="0">
    <fb>46065</fb>
    <v>0</v>
  </rv>
  <rv s="0">
    <fb>417.07</fb>
    <v>1</v>
  </rv>
  <rv s="0">
    <fb>46066</fb>
    <v>0</v>
  </rv>
  <rv s="0">
    <fb>417.44</fb>
    <v>1</v>
  </rv>
  <rv s="0">
    <fb>46070</fb>
    <v>0</v>
  </rv>
  <rv s="0">
    <fb>410.63</fb>
    <v>1</v>
  </rv>
  <rv s="0">
    <fb>46071</fb>
    <v>0</v>
  </rv>
  <rv s="0">
    <fb>411.32</fb>
    <v>1</v>
  </rv>
  <rv s="0">
    <fb>46072</fb>
    <v>0</v>
  </rv>
  <rv s="0">
    <fb>411.71</fb>
    <v>1</v>
  </rv>
  <rv s="0">
    <fb>46073</fb>
    <v>0</v>
  </rv>
  <rv s="0">
    <fb>411.82</fb>
    <v>1</v>
  </rv>
  <rv s="0">
    <fb>46076</fb>
    <v>0</v>
  </rv>
  <rv s="0">
    <fb>399.83</fb>
    <v>1</v>
  </rv>
  <rv s="0">
    <fb>46077</fb>
    <v>0</v>
  </rv>
  <rv s="0">
    <fb>409.38</fb>
    <v>1</v>
  </rv>
  <rv s="0">
    <fb>46078</fb>
    <v>0</v>
  </rv>
  <rv s="0">
    <fb>417.4</fb>
    <v>1</v>
  </rv>
  <rv s="0">
    <fb>46079</fb>
    <v>0</v>
  </rv>
  <rv s="0">
    <fb>408.58</fb>
    <v>1</v>
  </rv>
  <rv s="0">
    <fb>46080</fb>
    <v>0</v>
  </rv>
  <rv s="0">
    <fb>402.51</fb>
    <v>1</v>
  </rv>
  <rv s="0">
    <fb>46083</fb>
    <v>0</v>
  </rv>
  <rv s="0">
    <fb>403.32</fb>
    <v>1</v>
  </rv>
  <rv s="0">
    <fb>46084</fb>
    <v>0</v>
  </rv>
  <rv s="0">
    <fb>392.43</fb>
    <v>1</v>
  </rv>
  <rv s="0">
    <fb>46085</fb>
    <v>0</v>
  </rv>
  <rv s="0">
    <fb>405.94</fb>
    <v>1</v>
  </rv>
  <rv s="0">
    <fb>46086</fb>
    <v>0</v>
  </rv>
  <rv s="0">
    <fb>405.55</fb>
    <v>1</v>
  </rv>
  <rv s="0">
    <fb>46087</fb>
    <v>0</v>
  </rv>
  <rv s="0">
    <fb>396.73</fb>
    <v>1</v>
  </rv>
  <rv s="1">
    <v>2</v>
    <v>TSLA</v>
    <v>Daily</v>
    <v>46030</v>
    <v>46089</v>
    <v>0</v>
    <v>1</v>
    <v>639083520000000000,639087223674459836,0</v>
    <v>0</v>
    <v>a24kar</v>
    <v>XNAS:TSLA</v>
    <v>1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3">
    <spb s="0">
      <v>1</v>
    </spb>
    <spb s="0">
      <v>2</v>
    </spb>
    <spb s="1">
      <v>1</v>
      <v>2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0" formatCode="General"/>
    </x:dxf>
    <x:dxf>
      <x:numFmt numFmtId="19" formatCode="m/d/yyyy"/>
    </x:dxf>
  </dxfs>
  <richProperties>
    <rPr n="NumberFormat" t="s"/>
  </richProperties>
  <richStyles>
    <rSty dxfid="1"/>
    <rSty dxfid="0">
      <rpv i="0">_([$$-en-US]* #,##0.00_);_([$$-en-US]* (#,##0.00);_([$$-en-US]* "-"??_);_(@_)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A69F4-AF57-4DAF-A7B4-2B5DD5DFEF65}">
  <dimension ref="B1:T744"/>
  <sheetViews>
    <sheetView showGridLines="0" zoomScale="90" zoomScaleNormal="90" workbookViewId="0">
      <selection activeCell="I5" sqref="I5"/>
    </sheetView>
  </sheetViews>
  <sheetFormatPr defaultColWidth="8.90625" defaultRowHeight="14.5" x14ac:dyDescent="0.35"/>
  <cols>
    <col min="1" max="1" width="8.90625" style="14"/>
    <col min="2" max="2" width="13.6328125" style="14" bestFit="1" customWidth="1"/>
    <col min="3" max="3" width="11.1796875" style="14" bestFit="1" customWidth="1"/>
    <col min="4" max="5" width="8.90625" style="14"/>
    <col min="6" max="7" width="14.81640625" style="14" customWidth="1"/>
    <col min="8" max="9" width="14.1796875" style="14" customWidth="1"/>
    <col min="10" max="11" width="12.08984375" style="14" customWidth="1"/>
    <col min="12" max="12" width="8.90625" style="14"/>
    <col min="13" max="13" width="14.1796875" style="14" customWidth="1"/>
    <col min="14" max="14" width="16" style="14" customWidth="1"/>
    <col min="15" max="15" width="8.90625" style="14" customWidth="1"/>
    <col min="16" max="16" width="15.08984375" style="14" customWidth="1"/>
    <col min="17" max="17" width="20.1796875" style="14" customWidth="1"/>
    <col min="18" max="18" width="9.90625" style="14" customWidth="1"/>
    <col min="19" max="19" width="11.08984375" style="14" customWidth="1"/>
    <col min="20" max="16384" width="8.90625" style="14"/>
  </cols>
  <sheetData>
    <row r="1" spans="2:18" ht="15" thickBot="1" x14ac:dyDescent="0.4"/>
    <row r="2" spans="2:18" ht="15" thickBot="1" x14ac:dyDescent="0.4">
      <c r="B2" s="13" t="s">
        <v>3</v>
      </c>
      <c r="C2" s="1" t="s">
        <v>0</v>
      </c>
      <c r="E2" s="15" t="s">
        <v>0</v>
      </c>
      <c r="F2" s="16">
        <v>0</v>
      </c>
      <c r="H2" s="10" t="s">
        <v>20</v>
      </c>
      <c r="I2" s="11">
        <v>8.9380578188726301E-2</v>
      </c>
      <c r="R2" s="28">
        <f>I3+I2</f>
        <v>0.7893805781887262</v>
      </c>
    </row>
    <row r="3" spans="2:18" x14ac:dyDescent="0.35">
      <c r="B3" s="13" t="s">
        <v>11</v>
      </c>
      <c r="C3" s="17" cm="1">
        <f t="array" ref="C3">_xlfn.IFS(C2=E2,F2,C2=E3,F3,C2=E4,F4)</f>
        <v>0</v>
      </c>
      <c r="E3" s="15" t="s">
        <v>1</v>
      </c>
      <c r="F3" s="16">
        <v>1</v>
      </c>
      <c r="H3" s="10" t="s">
        <v>21</v>
      </c>
      <c r="I3" s="11">
        <v>0.7</v>
      </c>
    </row>
    <row r="4" spans="2:18" x14ac:dyDescent="0.35">
      <c r="B4" s="13" t="s">
        <v>4</v>
      </c>
      <c r="C4" s="2">
        <v>3</v>
      </c>
      <c r="E4" s="15" t="s">
        <v>2</v>
      </c>
      <c r="F4" s="16">
        <v>2</v>
      </c>
      <c r="H4" s="10" t="s">
        <v>22</v>
      </c>
      <c r="I4" s="29">
        <f ca="1">I6*(1-I2-I3)</f>
        <v>1.0604928201828419E-4</v>
      </c>
    </row>
    <row r="5" spans="2:18" x14ac:dyDescent="0.35">
      <c r="B5" s="13" t="s">
        <v>12</v>
      </c>
      <c r="C5" s="3">
        <f ca="1">COUNT(C12:C1043)</f>
        <v>40</v>
      </c>
      <c r="E5" s="13"/>
      <c r="F5" s="13"/>
    </row>
    <row r="6" spans="2:18" ht="16.5" x14ac:dyDescent="0.35">
      <c r="B6" s="13" t="s">
        <v>16</v>
      </c>
      <c r="C6" s="4">
        <f>EDATE(C7,-C4+1)</f>
        <v>46030</v>
      </c>
      <c r="E6" s="13" t="s">
        <v>9</v>
      </c>
      <c r="F6" s="18">
        <v>0.94</v>
      </c>
      <c r="H6" s="10" t="s">
        <v>23</v>
      </c>
      <c r="I6" s="19">
        <f ca="1">AVERAGE(F32:F51)</f>
        <v>5.0351140985141431E-4</v>
      </c>
    </row>
    <row r="7" spans="2:18" ht="15" thickBot="1" x14ac:dyDescent="0.4">
      <c r="B7" s="20" t="s">
        <v>5</v>
      </c>
      <c r="C7" s="5">
        <v>46089</v>
      </c>
      <c r="D7" s="21"/>
      <c r="E7" s="21"/>
      <c r="F7" s="21"/>
      <c r="H7" s="10" t="s">
        <v>24</v>
      </c>
      <c r="I7" s="19">
        <f ca="1">SQRT(I6)</f>
        <v>2.2439059914609042E-2</v>
      </c>
    </row>
    <row r="10" spans="2:18" x14ac:dyDescent="0.35">
      <c r="B10" s="6" t="s">
        <v>6</v>
      </c>
      <c r="C10" s="7" t="s">
        <v>17</v>
      </c>
    </row>
    <row r="11" spans="2:18" ht="15" thickBot="1" x14ac:dyDescent="0.4">
      <c r="B11" s="8" t="str" cm="1">
        <f t="array" aca="1" ref="B11:C51" ca="1">_xlfn.STOCKHISTORY(C10,C6,C7,C3)</f>
        <v>Date</v>
      </c>
      <c r="C11" s="9" t="str">
        <f ca="1"/>
        <v>Close</v>
      </c>
      <c r="D11" s="9" t="s">
        <v>7</v>
      </c>
      <c r="E11" s="9" t="s">
        <v>8</v>
      </c>
    </row>
    <row r="12" spans="2:18" hidden="1" x14ac:dyDescent="0.35">
      <c r="B12" s="14" vm="1">
        <f ca="1"/>
        <v>46030</v>
      </c>
      <c r="C12" s="14" vm="2">
        <f ca="1"/>
        <v>435.8</v>
      </c>
    </row>
    <row r="13" spans="2:18" hidden="1" x14ac:dyDescent="0.35">
      <c r="B13" s="14" vm="3">
        <f ca="1"/>
        <v>46031</v>
      </c>
      <c r="C13" s="14" vm="4">
        <f ca="1"/>
        <v>445.01</v>
      </c>
      <c r="D13" s="22">
        <f ca="1">(C13-C12)/C12</f>
        <v>2.1133547498852639E-2</v>
      </c>
      <c r="E13" s="22">
        <f ca="1">D13^2</f>
        <v>4.4662682988626061E-4</v>
      </c>
    </row>
    <row r="14" spans="2:18" hidden="1" x14ac:dyDescent="0.35">
      <c r="B14" s="14" vm="5">
        <f ca="1"/>
        <v>46034</v>
      </c>
      <c r="C14" s="14" vm="6">
        <f ca="1"/>
        <v>448.96</v>
      </c>
      <c r="D14" s="22">
        <f t="shared" ref="D14:D51" ca="1" si="0">(C14-C13)/C13</f>
        <v>8.8762050291004441E-3</v>
      </c>
      <c r="E14" s="22">
        <f t="shared" ref="E14:E51" ca="1" si="1">D14^2</f>
        <v>7.8787015718628022E-5</v>
      </c>
    </row>
    <row r="15" spans="2:18" hidden="1" x14ac:dyDescent="0.35">
      <c r="B15" s="14" vm="7">
        <f ca="1"/>
        <v>46035</v>
      </c>
      <c r="C15" s="14" vm="8">
        <f ca="1"/>
        <v>447.2</v>
      </c>
      <c r="D15" s="22">
        <f t="shared" ca="1" si="0"/>
        <v>-3.9201710620099589E-3</v>
      </c>
      <c r="E15" s="22">
        <f t="shared" ca="1" si="1"/>
        <v>1.5367741155420287E-5</v>
      </c>
    </row>
    <row r="16" spans="2:18" hidden="1" x14ac:dyDescent="0.35">
      <c r="B16" s="14" vm="9">
        <f ca="1"/>
        <v>46036</v>
      </c>
      <c r="C16" s="14" vm="10">
        <f ca="1"/>
        <v>439.2</v>
      </c>
      <c r="D16" s="22">
        <f t="shared" ca="1" si="0"/>
        <v>-1.7889087656529516E-2</v>
      </c>
      <c r="E16" s="22">
        <f t="shared" ca="1" si="1"/>
        <v>3.200194571829967E-4</v>
      </c>
    </row>
    <row r="17" spans="2:20" hidden="1" x14ac:dyDescent="0.35">
      <c r="B17" s="14" vm="11">
        <f ca="1"/>
        <v>46037</v>
      </c>
      <c r="C17" s="14" vm="12">
        <f ca="1"/>
        <v>438.57</v>
      </c>
      <c r="D17" s="22">
        <f t="shared" ca="1" si="0"/>
        <v>-1.4344262295081865E-3</v>
      </c>
      <c r="E17" s="22">
        <f t="shared" ca="1" si="1"/>
        <v>2.0575786079010724E-6</v>
      </c>
    </row>
    <row r="18" spans="2:20" hidden="1" x14ac:dyDescent="0.35">
      <c r="B18" s="14" vm="13">
        <f ca="1"/>
        <v>46038</v>
      </c>
      <c r="C18" s="14" vm="14">
        <f ca="1"/>
        <v>437.5</v>
      </c>
      <c r="D18" s="22">
        <f t="shared" ca="1" si="0"/>
        <v>-2.4397473607405732E-3</v>
      </c>
      <c r="E18" s="22">
        <f t="shared" ca="1" si="1"/>
        <v>5.9523671842405924E-6</v>
      </c>
    </row>
    <row r="19" spans="2:20" hidden="1" x14ac:dyDescent="0.35">
      <c r="B19" s="14" vm="15">
        <f ca="1"/>
        <v>46042</v>
      </c>
      <c r="C19" s="14" vm="16">
        <f ca="1"/>
        <v>419.25</v>
      </c>
      <c r="D19" s="22">
        <f t="shared" ca="1" si="0"/>
        <v>-4.1714285714285718E-2</v>
      </c>
      <c r="E19" s="22">
        <f t="shared" ca="1" si="1"/>
        <v>1.7400816326530615E-3</v>
      </c>
    </row>
    <row r="20" spans="2:20" hidden="1" x14ac:dyDescent="0.35">
      <c r="B20" s="14" vm="17">
        <f ca="1"/>
        <v>46043</v>
      </c>
      <c r="C20" s="14" vm="18">
        <f ca="1"/>
        <v>431.44</v>
      </c>
      <c r="D20" s="22">
        <f t="shared" ca="1" si="0"/>
        <v>2.9075730471079302E-2</v>
      </c>
      <c r="E20" s="22">
        <f t="shared" ca="1" si="1"/>
        <v>8.4539810242684936E-4</v>
      </c>
    </row>
    <row r="21" spans="2:20" hidden="1" x14ac:dyDescent="0.35">
      <c r="B21" s="14" vm="19">
        <f ca="1"/>
        <v>46044</v>
      </c>
      <c r="C21" s="14" vm="20">
        <f ca="1"/>
        <v>449.36</v>
      </c>
      <c r="D21" s="22">
        <f t="shared" ca="1" si="0"/>
        <v>4.1535323567587649E-2</v>
      </c>
      <c r="E21" s="22">
        <f t="shared" ca="1" si="1"/>
        <v>1.7251831038642021E-3</v>
      </c>
    </row>
    <row r="22" spans="2:20" hidden="1" x14ac:dyDescent="0.35">
      <c r="B22" s="14" vm="21">
        <f ca="1"/>
        <v>46045</v>
      </c>
      <c r="C22" s="14" vm="22">
        <f ca="1"/>
        <v>449.06</v>
      </c>
      <c r="D22" s="22">
        <f t="shared" ca="1" si="0"/>
        <v>-6.6761616521277228E-4</v>
      </c>
      <c r="E22" s="22">
        <f t="shared" ca="1" si="1"/>
        <v>4.4571134405340764E-7</v>
      </c>
    </row>
    <row r="23" spans="2:20" hidden="1" x14ac:dyDescent="0.35">
      <c r="B23" s="14" vm="23">
        <f ca="1"/>
        <v>46048</v>
      </c>
      <c r="C23" s="14" vm="24">
        <f ca="1"/>
        <v>435.2</v>
      </c>
      <c r="D23" s="22">
        <f t="shared" ca="1" si="0"/>
        <v>-3.086447245356971E-2</v>
      </c>
      <c r="E23" s="22">
        <f t="shared" ca="1" si="1"/>
        <v>9.526156598371634E-4</v>
      </c>
    </row>
    <row r="24" spans="2:20" hidden="1" x14ac:dyDescent="0.35">
      <c r="B24" s="14" vm="25">
        <f ca="1"/>
        <v>46049</v>
      </c>
      <c r="C24" s="14" vm="26">
        <f ca="1"/>
        <v>430.9</v>
      </c>
      <c r="D24" s="22">
        <f t="shared" ca="1" si="0"/>
        <v>-9.8805147058823786E-3</v>
      </c>
      <c r="E24" s="22">
        <f t="shared" ca="1" si="1"/>
        <v>9.7624570853157942E-5</v>
      </c>
    </row>
    <row r="25" spans="2:20" hidden="1" x14ac:dyDescent="0.35">
      <c r="B25" s="14" vm="27">
        <f ca="1"/>
        <v>46050</v>
      </c>
      <c r="C25" s="14" vm="28">
        <f ca="1"/>
        <v>431.46</v>
      </c>
      <c r="D25" s="22">
        <f t="shared" ca="1" si="0"/>
        <v>1.299605476908801E-3</v>
      </c>
      <c r="E25" s="22">
        <f t="shared" ca="1" si="1"/>
        <v>1.688974395611352E-6</v>
      </c>
    </row>
    <row r="26" spans="2:20" ht="15" hidden="1" thickBot="1" x14ac:dyDescent="0.4">
      <c r="B26" s="14" vm="29">
        <f ca="1"/>
        <v>46051</v>
      </c>
      <c r="C26" s="14" vm="30">
        <f ca="1"/>
        <v>416.56</v>
      </c>
      <c r="D26" s="22">
        <f t="shared" ca="1" si="0"/>
        <v>-3.4533908125898065E-2</v>
      </c>
      <c r="E26" s="22">
        <f t="shared" ca="1" si="1"/>
        <v>1.1925908104479684E-3</v>
      </c>
    </row>
    <row r="27" spans="2:20" ht="29.5" thickBot="1" x14ac:dyDescent="0.4">
      <c r="B27" s="14" vm="31">
        <f ca="1"/>
        <v>46052</v>
      </c>
      <c r="C27" s="14" vm="32">
        <f ca="1"/>
        <v>430.41</v>
      </c>
      <c r="D27" s="22">
        <f t="shared" ca="1" si="0"/>
        <v>3.3248511618974512E-2</v>
      </c>
      <c r="E27" s="22">
        <f t="shared" ca="1" si="1"/>
        <v>1.1054635248770831E-3</v>
      </c>
      <c r="P27" s="32" t="s">
        <v>27</v>
      </c>
      <c r="S27" s="30" t="s">
        <v>33</v>
      </c>
      <c r="T27" s="31">
        <f ca="1">CORREL(S32:S50,T32:T50)</f>
        <v>-4.769342002148267E-2</v>
      </c>
    </row>
    <row r="28" spans="2:20" ht="15" thickBot="1" x14ac:dyDescent="0.4">
      <c r="B28" s="14" vm="33">
        <f ca="1"/>
        <v>46055</v>
      </c>
      <c r="C28" s="14" vm="34">
        <f ca="1"/>
        <v>421.81</v>
      </c>
      <c r="D28" s="22">
        <f t="shared" ca="1" si="0"/>
        <v>-1.9980948398039131E-2</v>
      </c>
      <c r="E28" s="22">
        <f t="shared" ca="1" si="1"/>
        <v>3.9923829888510254E-4</v>
      </c>
      <c r="P28" s="33">
        <f ca="1">SUM(P32:P51)</f>
        <v>136.73878092333493</v>
      </c>
    </row>
    <row r="29" spans="2:20" x14ac:dyDescent="0.35">
      <c r="B29" s="14" vm="35">
        <f ca="1"/>
        <v>46056</v>
      </c>
      <c r="C29" s="14" vm="36">
        <f ca="1"/>
        <v>421.96</v>
      </c>
      <c r="D29" s="22">
        <f t="shared" ca="1" si="0"/>
        <v>3.5561034589027586E-4</v>
      </c>
      <c r="E29" s="22">
        <f t="shared" ca="1" si="1"/>
        <v>1.2645871810420164E-7</v>
      </c>
    </row>
    <row r="30" spans="2:20" x14ac:dyDescent="0.35">
      <c r="B30" s="14" vm="37">
        <f ca="1"/>
        <v>46057</v>
      </c>
      <c r="C30" s="14" vm="38">
        <f ca="1"/>
        <v>406.01</v>
      </c>
      <c r="D30" s="22">
        <f t="shared" ca="1" si="0"/>
        <v>-3.7799791449426461E-2</v>
      </c>
      <c r="E30" s="22">
        <f t="shared" ca="1" si="1"/>
        <v>1.4288242336201339E-3</v>
      </c>
      <c r="R30" s="14" t="s">
        <v>32</v>
      </c>
    </row>
    <row r="31" spans="2:20" ht="29" x14ac:dyDescent="0.35">
      <c r="B31" s="14" vm="39">
        <f ca="1"/>
        <v>46058</v>
      </c>
      <c r="C31" s="14" vm="40">
        <f ca="1"/>
        <v>397.21</v>
      </c>
      <c r="D31" s="22">
        <f t="shared" ca="1" si="0"/>
        <v>-2.1674342996477948E-2</v>
      </c>
      <c r="E31" s="22">
        <f t="shared" ca="1" si="1"/>
        <v>4.6977714432897265E-4</v>
      </c>
      <c r="F31" s="12" t="s">
        <v>14</v>
      </c>
      <c r="G31" s="12" t="s">
        <v>15</v>
      </c>
      <c r="H31" s="12" t="s">
        <v>10</v>
      </c>
      <c r="I31" s="12" t="s">
        <v>13</v>
      </c>
      <c r="J31" s="12" t="s">
        <v>18</v>
      </c>
      <c r="K31" s="12" t="s">
        <v>19</v>
      </c>
      <c r="M31" s="12" t="s">
        <v>25</v>
      </c>
      <c r="N31" s="12" t="s">
        <v>26</v>
      </c>
      <c r="P31" s="12" t="s">
        <v>28</v>
      </c>
      <c r="R31" s="12" t="s">
        <v>29</v>
      </c>
      <c r="S31" s="12" t="s">
        <v>30</v>
      </c>
      <c r="T31" s="12" t="s">
        <v>31</v>
      </c>
    </row>
    <row r="32" spans="2:20" x14ac:dyDescent="0.35">
      <c r="B32" s="14" vm="41">
        <f ca="1"/>
        <v>46059</v>
      </c>
      <c r="C32" s="14" vm="42">
        <f ca="1"/>
        <v>411.11</v>
      </c>
      <c r="D32" s="22">
        <f ca="1">(C32-C31)/C31</f>
        <v>3.4994083734045049E-2</v>
      </c>
      <c r="E32" s="22">
        <f ca="1">D32^2</f>
        <v>1.2245858963853564E-3</v>
      </c>
      <c r="F32" s="23">
        <f ca="1">AVERAGE(E13:E32)</f>
        <v>6.026227556186135E-4</v>
      </c>
      <c r="G32" s="19">
        <f ca="1">SQRT(F32)</f>
        <v>2.454837582445351E-2</v>
      </c>
      <c r="H32" s="23">
        <f ca="1">F32</f>
        <v>6.026227556186135E-4</v>
      </c>
      <c r="I32" s="19">
        <f ca="1">SQRT(H32)</f>
        <v>2.454837582445351E-2</v>
      </c>
      <c r="J32" s="23">
        <f ca="1">H32</f>
        <v>6.026227556186135E-4</v>
      </c>
      <c r="K32" s="19">
        <f ca="1">SQRT(J32)</f>
        <v>2.454837582445351E-2</v>
      </c>
      <c r="M32" s="24">
        <f ca="1">I6</f>
        <v>5.0351140985141431E-4</v>
      </c>
      <c r="N32" s="24">
        <f ca="1">I7</f>
        <v>2.2439059914609042E-2</v>
      </c>
      <c r="P32" s="25">
        <f ca="1" xml:space="preserve"> -LN(J32) - (E32/J32)</f>
        <v>5.3821254841631365</v>
      </c>
      <c r="R32" s="25">
        <f ca="1">D32/K32</f>
        <v>1.425515235072546</v>
      </c>
      <c r="S32" s="27">
        <f ca="1">R32^2</f>
        <v>2.032093685423936</v>
      </c>
      <c r="T32" s="27">
        <f ca="1">S33</f>
        <v>0.35801098055466946</v>
      </c>
    </row>
    <row r="33" spans="2:20" x14ac:dyDescent="0.35">
      <c r="B33" s="14" vm="43">
        <f ca="1"/>
        <v>46062</v>
      </c>
      <c r="C33" s="14" vm="44">
        <f ca="1"/>
        <v>417.32</v>
      </c>
      <c r="D33" s="22">
        <f t="shared" ca="1" si="0"/>
        <v>1.510544623093571E-2</v>
      </c>
      <c r="E33" s="22">
        <f t="shared" ca="1" si="1"/>
        <v>2.2817450583568984E-4</v>
      </c>
      <c r="F33" s="23">
        <f t="shared" ref="F33:F51" ca="1" si="2">AVERAGE(E14:E33)</f>
        <v>5.9170013941608492E-4</v>
      </c>
      <c r="G33" s="19">
        <f ca="1">SQRT(F33)</f>
        <v>2.4324887243645857E-2</v>
      </c>
      <c r="H33" s="23">
        <f t="shared" ref="H33:H51" ca="1" si="3">$F$6*H32 + (1-$F$6)*E32</f>
        <v>6.3994054406461809E-4</v>
      </c>
      <c r="I33" s="19">
        <f ca="1">SQRT(H33)</f>
        <v>2.5297046152952682E-2</v>
      </c>
      <c r="J33" s="23">
        <f ca="1">$I$4 + $I$2*E32 + $I$3*J32</f>
        <v>6.3733940641199651E-4</v>
      </c>
      <c r="K33" s="19">
        <f ca="1">SQRT(J33)</f>
        <v>2.5245581918664432E-2</v>
      </c>
      <c r="M33" s="24">
        <f ca="1">M32</f>
        <v>5.0351140985141431E-4</v>
      </c>
      <c r="N33" s="24">
        <f ca="1">N32</f>
        <v>2.2439059914609042E-2</v>
      </c>
      <c r="P33" s="25">
        <f t="shared" ref="P33:P51" ca="1" si="4" xml:space="preserve"> -LN(J33) - (E33/J33)</f>
        <v>7.0001972436226509</v>
      </c>
      <c r="R33" s="25">
        <f t="shared" ref="R33:R51" ca="1" si="5">D33/K33</f>
        <v>0.59834018798227939</v>
      </c>
      <c r="S33" s="27">
        <f t="shared" ref="S33:S51" ca="1" si="6">R33^2</f>
        <v>0.35801098055466946</v>
      </c>
      <c r="T33" s="27">
        <f t="shared" ref="T33:T50" ca="1" si="7">S34</f>
        <v>0.62427867146565086</v>
      </c>
    </row>
    <row r="34" spans="2:20" x14ac:dyDescent="0.35">
      <c r="B34" s="14" vm="45">
        <f ca="1"/>
        <v>46063</v>
      </c>
      <c r="C34" s="14" vm="46">
        <f ca="1"/>
        <v>425.21</v>
      </c>
      <c r="D34" s="22">
        <f t="shared" ca="1" si="0"/>
        <v>1.8906354835617718E-2</v>
      </c>
      <c r="E34" s="22">
        <f t="shared" ca="1" si="1"/>
        <v>3.5745025317028545E-4</v>
      </c>
      <c r="F34" s="23">
        <f t="shared" ca="1" si="2"/>
        <v>6.056333012886678E-4</v>
      </c>
      <c r="G34" s="19">
        <f t="shared" ref="G34:G51" ca="1" si="8">SQRT(F34)</f>
        <v>2.4609618064664631E-2</v>
      </c>
      <c r="H34" s="23">
        <f t="shared" ca="1" si="3"/>
        <v>6.1523458177088243E-4</v>
      </c>
      <c r="I34" s="19">
        <f t="shared" ref="I34:I51" ca="1" si="9">SQRT(H34)</f>
        <v>2.4803922709339392E-2</v>
      </c>
      <c r="J34" s="23">
        <f t="shared" ref="J34:J50" ca="1" si="10">$I$4 + $I$2*E33 + $I$3*J33</f>
        <v>5.7258123576620253E-4</v>
      </c>
      <c r="K34" s="19">
        <f t="shared" ref="K34:K51" ca="1" si="11">SQRT(J34)</f>
        <v>2.392866974501931E-2</v>
      </c>
      <c r="M34" s="24">
        <f t="shared" ref="M34:M51" ca="1" si="12">M33</f>
        <v>5.0351140985141431E-4</v>
      </c>
      <c r="N34" s="24">
        <f t="shared" ref="N34:N51" ca="1" si="13">N33</f>
        <v>2.2439059914609042E-2</v>
      </c>
      <c r="P34" s="25">
        <f t="shared" ca="1" si="4"/>
        <v>6.8410772646017382</v>
      </c>
      <c r="R34" s="25">
        <f t="shared" ca="1" si="5"/>
        <v>0.79011307511371487</v>
      </c>
      <c r="S34" s="27">
        <f t="shared" ca="1" si="6"/>
        <v>0.62427867146565086</v>
      </c>
      <c r="T34" s="27">
        <f t="shared" ca="1" si="7"/>
        <v>9.6117859135189943E-2</v>
      </c>
    </row>
    <row r="35" spans="2:20" x14ac:dyDescent="0.35">
      <c r="B35" s="14" vm="47">
        <f ca="1"/>
        <v>46064</v>
      </c>
      <c r="C35" s="14" vm="48">
        <f ca="1"/>
        <v>428.27</v>
      </c>
      <c r="D35" s="22">
        <f t="shared" ca="1" si="0"/>
        <v>7.1964441099691976E-3</v>
      </c>
      <c r="E35" s="22">
        <f t="shared" ca="1" si="1"/>
        <v>5.1788807827910359E-5</v>
      </c>
      <c r="F35" s="23">
        <f t="shared" ca="1" si="2"/>
        <v>6.0745435462229247E-4</v>
      </c>
      <c r="G35" s="19">
        <f t="shared" ca="1" si="8"/>
        <v>2.4646589107263757E-2</v>
      </c>
      <c r="H35" s="23">
        <f t="shared" ca="1" si="3"/>
        <v>5.9976752205484658E-4</v>
      </c>
      <c r="I35" s="19">
        <f t="shared" ca="1" si="9"/>
        <v>2.4490151531888212E-2</v>
      </c>
      <c r="J35" s="23">
        <f t="shared" ca="1" si="10"/>
        <v>5.3880525735669265E-4</v>
      </c>
      <c r="K35" s="19">
        <f t="shared" ca="1" si="11"/>
        <v>2.3212179073854585E-2</v>
      </c>
      <c r="M35" s="24">
        <f t="shared" ca="1" si="12"/>
        <v>5.0351140985141431E-4</v>
      </c>
      <c r="N35" s="24">
        <f t="shared" ca="1" si="13"/>
        <v>2.2439059914609042E-2</v>
      </c>
      <c r="P35" s="25">
        <f t="shared" ca="1" si="4"/>
        <v>7.4300384968113544</v>
      </c>
      <c r="R35" s="25">
        <f t="shared" ca="1" si="5"/>
        <v>0.31002880371860603</v>
      </c>
      <c r="S35" s="27">
        <f t="shared" ca="1" si="6"/>
        <v>9.6117859135189943E-2</v>
      </c>
      <c r="T35" s="27">
        <f t="shared" ca="1" si="7"/>
        <v>1.4019149321461375</v>
      </c>
    </row>
    <row r="36" spans="2:20" x14ac:dyDescent="0.35">
      <c r="B36" s="14" vm="49">
        <f ca="1"/>
        <v>46065</v>
      </c>
      <c r="C36" s="14" vm="50">
        <f ca="1"/>
        <v>417.07</v>
      </c>
      <c r="D36" s="22">
        <f t="shared" ca="1" si="0"/>
        <v>-2.6151726714455807E-2</v>
      </c>
      <c r="E36" s="22">
        <f t="shared" ca="1" si="1"/>
        <v>6.8391281014758157E-4</v>
      </c>
      <c r="F36" s="23">
        <f t="shared" ca="1" si="2"/>
        <v>6.2564902227052162E-4</v>
      </c>
      <c r="G36" s="19">
        <f t="shared" ca="1" si="8"/>
        <v>2.5012977077319719E-2</v>
      </c>
      <c r="H36" s="23">
        <f t="shared" ca="1" si="3"/>
        <v>5.6688879920123046E-4</v>
      </c>
      <c r="I36" s="19">
        <f t="shared" ca="1" si="9"/>
        <v>2.380942668778966E-2</v>
      </c>
      <c r="J36" s="23">
        <f t="shared" ca="1" si="10"/>
        <v>4.8784187575533249E-4</v>
      </c>
      <c r="K36" s="19">
        <f t="shared" ca="1" si="11"/>
        <v>2.2087142770293593E-2</v>
      </c>
      <c r="M36" s="24">
        <f t="shared" ca="1" si="12"/>
        <v>5.0351140985141431E-4</v>
      </c>
      <c r="N36" s="24">
        <f t="shared" ca="1" si="13"/>
        <v>2.2439059914609042E-2</v>
      </c>
      <c r="P36" s="25">
        <f t="shared" ca="1" si="4"/>
        <v>6.2236042975639938</v>
      </c>
      <c r="R36" s="25">
        <f t="shared" ca="1" si="5"/>
        <v>-1.1840248866244905</v>
      </c>
      <c r="S36" s="27">
        <f t="shared" ca="1" si="6"/>
        <v>1.4019149321461375</v>
      </c>
      <c r="T36" s="27">
        <f t="shared" ca="1" si="7"/>
        <v>1.5472193220586379E-3</v>
      </c>
    </row>
    <row r="37" spans="2:20" x14ac:dyDescent="0.35">
      <c r="B37" s="14" vm="51">
        <f ca="1"/>
        <v>46066</v>
      </c>
      <c r="C37" s="14" vm="52">
        <f ca="1"/>
        <v>417.44</v>
      </c>
      <c r="D37" s="22">
        <f t="shared" ca="1" si="0"/>
        <v>8.8714124727265096E-4</v>
      </c>
      <c r="E37" s="22">
        <f t="shared" ca="1" si="1"/>
        <v>7.8701959261247488E-7</v>
      </c>
      <c r="F37" s="23">
        <f t="shared" ca="1" si="2"/>
        <v>6.2558549431975723E-4</v>
      </c>
      <c r="G37" s="19">
        <f t="shared" ca="1" si="8"/>
        <v>2.5011707145250146E-2</v>
      </c>
      <c r="H37" s="23">
        <f t="shared" ca="1" si="3"/>
        <v>5.7391023985801156E-4</v>
      </c>
      <c r="I37" s="19">
        <f t="shared" ca="1" si="9"/>
        <v>2.395642377021269E-2</v>
      </c>
      <c r="J37" s="23">
        <f t="shared" ca="1" si="10"/>
        <v>5.0866711744868432E-4</v>
      </c>
      <c r="K37" s="19">
        <f t="shared" ca="1" si="11"/>
        <v>2.2553649758934459E-2</v>
      </c>
      <c r="M37" s="24">
        <f t="shared" ca="1" si="12"/>
        <v>5.0351140985141431E-4</v>
      </c>
      <c r="N37" s="24">
        <f t="shared" ca="1" si="13"/>
        <v>2.2439059914609042E-2</v>
      </c>
      <c r="P37" s="25">
        <f t="shared" ca="1" si="4"/>
        <v>7.582169529263135</v>
      </c>
      <c r="R37" s="25">
        <f t="shared" ca="1" si="5"/>
        <v>3.9334708872173413E-2</v>
      </c>
      <c r="S37" s="27">
        <f t="shared" ca="1" si="6"/>
        <v>1.5472193220586379E-3</v>
      </c>
      <c r="T37" s="27">
        <f t="shared" ca="1" si="7"/>
        <v>0.57582264797508564</v>
      </c>
    </row>
    <row r="38" spans="2:20" x14ac:dyDescent="0.35">
      <c r="B38" s="14" vm="53">
        <f ca="1"/>
        <v>46070</v>
      </c>
      <c r="C38" s="14" vm="54">
        <f ca="1"/>
        <v>410.63</v>
      </c>
      <c r="D38" s="22">
        <f t="shared" ca="1" si="0"/>
        <v>-1.6313721732464551E-2</v>
      </c>
      <c r="E38" s="22">
        <f t="shared" ca="1" si="1"/>
        <v>2.6613751676428615E-4</v>
      </c>
      <c r="F38" s="23">
        <f t="shared" ca="1" si="2"/>
        <v>6.3859475179875945E-4</v>
      </c>
      <c r="G38" s="19">
        <f t="shared" ca="1" si="8"/>
        <v>2.5270432362719072E-2</v>
      </c>
      <c r="H38" s="23">
        <f t="shared" ca="1" si="3"/>
        <v>5.3952284664208767E-4</v>
      </c>
      <c r="I38" s="19">
        <f t="shared" ca="1" si="9"/>
        <v>2.3227631102677854E-2</v>
      </c>
      <c r="J38" s="23">
        <f t="shared" ca="1" si="10"/>
        <v>4.6218660849859673E-4</v>
      </c>
      <c r="K38" s="19">
        <f t="shared" ca="1" si="11"/>
        <v>2.1498525728491168E-2</v>
      </c>
      <c r="M38" s="24">
        <f t="shared" ca="1" si="12"/>
        <v>5.0351140985141431E-4</v>
      </c>
      <c r="N38" s="24">
        <f t="shared" ca="1" si="13"/>
        <v>2.2439059914609042E-2</v>
      </c>
      <c r="P38" s="25">
        <f t="shared" ca="1" si="4"/>
        <v>7.1037191859598243</v>
      </c>
      <c r="R38" s="25">
        <f t="shared" ca="1" si="5"/>
        <v>-0.7588297885396208</v>
      </c>
      <c r="S38" s="27">
        <f t="shared" ca="1" si="6"/>
        <v>0.57582264797508564</v>
      </c>
      <c r="T38" s="27">
        <f t="shared" ca="1" si="7"/>
        <v>6.2279699901502412E-3</v>
      </c>
    </row>
    <row r="39" spans="2:20" x14ac:dyDescent="0.35">
      <c r="B39" s="14" vm="55">
        <f ca="1"/>
        <v>46071</v>
      </c>
      <c r="C39" s="14" vm="56">
        <f ca="1"/>
        <v>411.32</v>
      </c>
      <c r="D39" s="22">
        <f t="shared" ca="1" si="0"/>
        <v>1.6803448359837268E-3</v>
      </c>
      <c r="E39" s="22">
        <f t="shared" ca="1" si="1"/>
        <v>2.8235587678171776E-6</v>
      </c>
      <c r="F39" s="23">
        <f t="shared" ca="1" si="2"/>
        <v>5.5173184810449719E-4</v>
      </c>
      <c r="G39" s="19">
        <f t="shared" ca="1" si="8"/>
        <v>2.3488972904418301E-2</v>
      </c>
      <c r="H39" s="23">
        <f t="shared" ca="1" si="3"/>
        <v>5.2311972684941958E-4</v>
      </c>
      <c r="I39" s="19">
        <f t="shared" ca="1" si="9"/>
        <v>2.2871810747061974E-2</v>
      </c>
      <c r="J39" s="23">
        <f t="shared" ca="1" si="10"/>
        <v>4.5336743309340563E-4</v>
      </c>
      <c r="K39" s="19">
        <f t="shared" ca="1" si="11"/>
        <v>2.1292426660514899E-2</v>
      </c>
      <c r="M39" s="24">
        <f t="shared" ca="1" si="12"/>
        <v>5.0351140985141431E-4</v>
      </c>
      <c r="N39" s="24">
        <f t="shared" ca="1" si="13"/>
        <v>2.2439059914609042E-2</v>
      </c>
      <c r="P39" s="25">
        <f t="shared" ca="1" si="4"/>
        <v>7.6925796806820399</v>
      </c>
      <c r="R39" s="25">
        <f t="shared" ca="1" si="5"/>
        <v>7.8917488493680799E-2</v>
      </c>
      <c r="S39" s="27">
        <f t="shared" ca="1" si="6"/>
        <v>6.2279699901502412E-3</v>
      </c>
      <c r="T39" s="27">
        <f t="shared" ca="1" si="7"/>
        <v>2.1220385542551966E-3</v>
      </c>
    </row>
    <row r="40" spans="2:20" x14ac:dyDescent="0.35">
      <c r="B40" s="14" vm="57">
        <f ca="1"/>
        <v>46072</v>
      </c>
      <c r="C40" s="14" vm="58">
        <f ca="1"/>
        <v>411.71</v>
      </c>
      <c r="D40" s="22">
        <f t="shared" ca="1" si="0"/>
        <v>9.4816687737038399E-4</v>
      </c>
      <c r="E40" s="22">
        <f t="shared" ca="1" si="1"/>
        <v>8.9902042734230483E-7</v>
      </c>
      <c r="F40" s="23">
        <f t="shared" ca="1" si="2"/>
        <v>5.0950689400452174E-4</v>
      </c>
      <c r="G40" s="19">
        <f t="shared" ca="1" si="8"/>
        <v>2.257225939077703E-2</v>
      </c>
      <c r="H40" s="23">
        <f t="shared" ca="1" si="3"/>
        <v>4.9190195676452339E-4</v>
      </c>
      <c r="I40" s="19">
        <f t="shared" ca="1" si="9"/>
        <v>2.2178862837497405E-2</v>
      </c>
      <c r="J40" s="23">
        <f t="shared" ca="1" si="10"/>
        <v>4.2365885649888548E-4</v>
      </c>
      <c r="K40" s="19">
        <f t="shared" ca="1" si="11"/>
        <v>2.058297491857981E-2</v>
      </c>
      <c r="M40" s="24">
        <f t="shared" ca="1" si="12"/>
        <v>5.0351140985141431E-4</v>
      </c>
      <c r="N40" s="24">
        <f t="shared" ca="1" si="13"/>
        <v>2.2439059914609042E-2</v>
      </c>
      <c r="P40" s="25">
        <f t="shared" ca="1" si="4"/>
        <v>7.764459971758316</v>
      </c>
      <c r="R40" s="25">
        <f t="shared" ca="1" si="5"/>
        <v>4.606558969833336E-2</v>
      </c>
      <c r="S40" s="27">
        <f t="shared" ca="1" si="6"/>
        <v>2.1220385542551966E-3</v>
      </c>
      <c r="T40" s="27">
        <f t="shared" ca="1" si="7"/>
        <v>1.7726818245495537E-4</v>
      </c>
    </row>
    <row r="41" spans="2:20" x14ac:dyDescent="0.35">
      <c r="B41" s="14" vm="59">
        <f ca="1"/>
        <v>46073</v>
      </c>
      <c r="C41" s="14" vm="60">
        <f ca="1"/>
        <v>411.82</v>
      </c>
      <c r="D41" s="22">
        <f t="shared" ca="1" si="0"/>
        <v>2.6717835369559557E-4</v>
      </c>
      <c r="E41" s="22">
        <f t="shared" ca="1" si="1"/>
        <v>7.1384272683488759E-8</v>
      </c>
      <c r="F41" s="23">
        <f t="shared" ca="1" si="2"/>
        <v>4.2325130802494575E-4</v>
      </c>
      <c r="G41" s="19">
        <f t="shared" ca="1" si="8"/>
        <v>2.0573072401198263E-2</v>
      </c>
      <c r="H41" s="23">
        <f t="shared" ca="1" si="3"/>
        <v>4.6244178058429247E-4</v>
      </c>
      <c r="I41" s="19">
        <f t="shared" ca="1" si="9"/>
        <v>2.1504459551085969E-2</v>
      </c>
      <c r="J41" s="23">
        <f t="shared" ca="1" si="10"/>
        <v>4.0269083653310329E-4</v>
      </c>
      <c r="K41" s="19">
        <f t="shared" ca="1" si="11"/>
        <v>2.0067158157873358E-2</v>
      </c>
      <c r="M41" s="24">
        <f t="shared" ca="1" si="12"/>
        <v>5.0351140985141431E-4</v>
      </c>
      <c r="N41" s="24">
        <f t="shared" ca="1" si="13"/>
        <v>2.2439059914609042E-2</v>
      </c>
      <c r="P41" s="25">
        <f t="shared" ca="1" si="4"/>
        <v>7.8171641772538267</v>
      </c>
      <c r="R41" s="25">
        <f t="shared" ca="1" si="5"/>
        <v>1.3314209794612498E-2</v>
      </c>
      <c r="S41" s="27">
        <f t="shared" ca="1" si="6"/>
        <v>1.7726818245495537E-4</v>
      </c>
      <c r="T41" s="27">
        <f t="shared" ca="1" si="7"/>
        <v>2.185041944093066</v>
      </c>
    </row>
    <row r="42" spans="2:20" x14ac:dyDescent="0.35">
      <c r="B42" s="14" vm="61">
        <f ca="1"/>
        <v>46076</v>
      </c>
      <c r="C42" s="14" vm="62">
        <f ca="1"/>
        <v>399.83</v>
      </c>
      <c r="D42" s="22">
        <f t="shared" ca="1" si="0"/>
        <v>-2.9114661745422779E-2</v>
      </c>
      <c r="E42" s="22">
        <f t="shared" ca="1" si="1"/>
        <v>8.4766352855038458E-4</v>
      </c>
      <c r="F42" s="23">
        <f t="shared" ca="1" si="2"/>
        <v>4.6561219888526233E-4</v>
      </c>
      <c r="G42" s="19">
        <f t="shared" ca="1" si="8"/>
        <v>2.1578049005534821E-2</v>
      </c>
      <c r="H42" s="23">
        <f t="shared" ca="1" si="3"/>
        <v>4.3469955680559591E-4</v>
      </c>
      <c r="I42" s="19">
        <f t="shared" ca="1" si="9"/>
        <v>2.0849449796231937E-2</v>
      </c>
      <c r="J42" s="23">
        <f t="shared" ca="1" si="10"/>
        <v>3.8793924795902247E-4</v>
      </c>
      <c r="K42" s="19">
        <f t="shared" ca="1" si="11"/>
        <v>1.9696173434426863E-2</v>
      </c>
      <c r="M42" s="24">
        <f t="shared" ca="1" si="12"/>
        <v>5.0351140985141431E-4</v>
      </c>
      <c r="N42" s="24">
        <f t="shared" ca="1" si="13"/>
        <v>2.2439059914609042E-2</v>
      </c>
      <c r="P42" s="25">
        <f t="shared" ca="1" si="4"/>
        <v>5.6696198639326596</v>
      </c>
      <c r="R42" s="25">
        <f t="shared" ca="1" si="5"/>
        <v>-1.4781887376424792</v>
      </c>
      <c r="S42" s="27">
        <f t="shared" ca="1" si="6"/>
        <v>2.185041944093066</v>
      </c>
      <c r="T42" s="27">
        <f t="shared" ca="1" si="7"/>
        <v>1.2583511716513447</v>
      </c>
    </row>
    <row r="43" spans="2:20" x14ac:dyDescent="0.35">
      <c r="B43" s="14" vm="63">
        <f ca="1"/>
        <v>46077</v>
      </c>
      <c r="C43" s="14" vm="64">
        <f ca="1"/>
        <v>409.38</v>
      </c>
      <c r="D43" s="22">
        <f t="shared" ca="1" si="0"/>
        <v>2.3885151189255462E-2</v>
      </c>
      <c r="E43" s="22">
        <f t="shared" ca="1" si="1"/>
        <v>5.7050044733359165E-4</v>
      </c>
      <c r="F43" s="23">
        <f t="shared" ca="1" si="2"/>
        <v>4.4650643826008387E-4</v>
      </c>
      <c r="G43" s="19">
        <f ca="1">SQRT(F43)</f>
        <v>2.1130698953420443E-2</v>
      </c>
      <c r="H43" s="23">
        <f t="shared" ca="1" si="3"/>
        <v>4.5947739511028327E-4</v>
      </c>
      <c r="I43" s="19">
        <f t="shared" ca="1" si="9"/>
        <v>2.1435423837897007E-2</v>
      </c>
      <c r="J43" s="23">
        <f t="shared" ca="1" si="10"/>
        <v>4.5337141188092915E-4</v>
      </c>
      <c r="K43" s="19">
        <f t="shared" ca="1" si="11"/>
        <v>2.1292520092298355E-2</v>
      </c>
      <c r="M43" s="24">
        <f t="shared" ca="1" si="12"/>
        <v>5.0351140985141431E-4</v>
      </c>
      <c r="N43" s="24">
        <f t="shared" ca="1" si="13"/>
        <v>2.2439059914609042E-2</v>
      </c>
      <c r="P43" s="25">
        <f t="shared" ca="1" si="4"/>
        <v>6.4404477029823077</v>
      </c>
      <c r="R43" s="25">
        <f t="shared" ca="1" si="5"/>
        <v>1.1217625290815096</v>
      </c>
      <c r="S43" s="27">
        <f t="shared" ca="1" si="6"/>
        <v>1.2583511716513447</v>
      </c>
      <c r="T43" s="27">
        <f t="shared" ca="1" si="7"/>
        <v>0.80900268193125491</v>
      </c>
    </row>
    <row r="44" spans="2:20" x14ac:dyDescent="0.35">
      <c r="B44" s="14" vm="65">
        <f ca="1"/>
        <v>46078</v>
      </c>
      <c r="C44" s="14" vm="66">
        <f ca="1"/>
        <v>417.4</v>
      </c>
      <c r="D44" s="22">
        <f t="shared" ca="1" si="0"/>
        <v>1.9590600420147496E-2</v>
      </c>
      <c r="E44" s="22">
        <f ca="1">D44^2</f>
        <v>3.8379162482188328E-4</v>
      </c>
      <c r="F44" s="23">
        <f t="shared" ca="1" si="2"/>
        <v>4.6081479095852013E-4</v>
      </c>
      <c r="G44" s="19">
        <f t="shared" ca="1" si="8"/>
        <v>2.1466597097782408E-2</v>
      </c>
      <c r="H44" s="23">
        <f t="shared" ca="1" si="3"/>
        <v>4.6613877824368174E-4</v>
      </c>
      <c r="I44" s="19">
        <f t="shared" ca="1" si="9"/>
        <v>2.1590247294639348E-2</v>
      </c>
      <c r="J44" s="23">
        <f t="shared" ca="1" si="10"/>
        <v>4.7440093017453802E-4</v>
      </c>
      <c r="K44" s="19">
        <f t="shared" ca="1" si="11"/>
        <v>2.1780746777246597E-2</v>
      </c>
      <c r="M44" s="24">
        <f t="shared" ca="1" si="12"/>
        <v>5.0351140985141431E-4</v>
      </c>
      <c r="N44" s="24">
        <f t="shared" ca="1" si="13"/>
        <v>2.2439059914609042E-2</v>
      </c>
      <c r="P44" s="25">
        <f t="shared" ca="1" si="4"/>
        <v>6.8444550676125173</v>
      </c>
      <c r="R44" s="25">
        <f t="shared" ca="1" si="5"/>
        <v>0.89944576375190899</v>
      </c>
      <c r="S44" s="27">
        <f t="shared" ca="1" si="6"/>
        <v>0.80900268193125491</v>
      </c>
      <c r="T44" s="27">
        <f t="shared" ca="1" si="7"/>
        <v>0.94513020044080842</v>
      </c>
    </row>
    <row r="45" spans="2:20" x14ac:dyDescent="0.35">
      <c r="B45" s="14" vm="67">
        <f ca="1"/>
        <v>46079</v>
      </c>
      <c r="C45" s="14" vm="68">
        <f ca="1"/>
        <v>408.58</v>
      </c>
      <c r="D45" s="22">
        <f t="shared" ca="1" si="0"/>
        <v>-2.1130809774796342E-2</v>
      </c>
      <c r="E45" s="22">
        <f t="shared" ca="1" si="1"/>
        <v>4.4651112173862864E-4</v>
      </c>
      <c r="F45" s="23">
        <f t="shared" ca="1" si="2"/>
        <v>4.8305589832567093E-4</v>
      </c>
      <c r="G45" s="19">
        <f t="shared" ca="1" si="8"/>
        <v>2.1978532669986658E-2</v>
      </c>
      <c r="H45" s="23">
        <f t="shared" ca="1" si="3"/>
        <v>4.6119794903837382E-4</v>
      </c>
      <c r="I45" s="19">
        <f t="shared" ca="1" si="9"/>
        <v>2.1475519761774656E-2</v>
      </c>
      <c r="J45" s="23">
        <f t="shared" ca="1" si="10"/>
        <v>4.7243345047103143E-4</v>
      </c>
      <c r="K45" s="19">
        <f t="shared" ca="1" si="11"/>
        <v>2.1735534280781583E-2</v>
      </c>
      <c r="M45" s="24">
        <f t="shared" ca="1" si="12"/>
        <v>5.0351140985141431E-4</v>
      </c>
      <c r="N45" s="24">
        <f t="shared" ca="1" si="13"/>
        <v>2.2439059914609042E-2</v>
      </c>
      <c r="P45" s="25">
        <f t="shared" ca="1" si="4"/>
        <v>6.7124834660732908</v>
      </c>
      <c r="R45" s="25">
        <f t="shared" ca="1" si="5"/>
        <v>-0.9721780703352696</v>
      </c>
      <c r="S45" s="27">
        <f t="shared" ca="1" si="6"/>
        <v>0.94513020044080842</v>
      </c>
      <c r="T45" s="27">
        <f t="shared" ca="1" si="7"/>
        <v>0.46303362923219776</v>
      </c>
    </row>
    <row r="46" spans="2:20" x14ac:dyDescent="0.35">
      <c r="B46" s="14" vm="69">
        <f ca="1"/>
        <v>46080</v>
      </c>
      <c r="C46" s="14" vm="70">
        <f ca="1"/>
        <v>402.51</v>
      </c>
      <c r="D46" s="22">
        <f t="shared" ca="1" si="0"/>
        <v>-1.4856331685349243E-2</v>
      </c>
      <c r="E46" s="22">
        <f t="shared" ca="1" si="1"/>
        <v>2.2071059114511188E-4</v>
      </c>
      <c r="F46" s="23">
        <f t="shared" ca="1" si="2"/>
        <v>4.3446188736052818E-4</v>
      </c>
      <c r="G46" s="19">
        <f t="shared" ca="1" si="8"/>
        <v>2.0843749359472929E-2</v>
      </c>
      <c r="H46" s="23">
        <f t="shared" ca="1" si="3"/>
        <v>4.6031673940038912E-4</v>
      </c>
      <c r="I46" s="19">
        <f t="shared" ca="1" si="9"/>
        <v>2.1454993344216845E-2</v>
      </c>
      <c r="J46" s="23">
        <f t="shared" ca="1" si="10"/>
        <v>4.766621195767015E-4</v>
      </c>
      <c r="K46" s="19">
        <f t="shared" ca="1" si="11"/>
        <v>2.183259305663671E-2</v>
      </c>
      <c r="M46" s="24">
        <f t="shared" ca="1" si="12"/>
        <v>5.0351140985141431E-4</v>
      </c>
      <c r="N46" s="24">
        <f t="shared" ca="1" si="13"/>
        <v>2.2439059914609042E-2</v>
      </c>
      <c r="P46" s="25">
        <f t="shared" ca="1" si="4"/>
        <v>7.1856690335413109</v>
      </c>
      <c r="R46" s="25">
        <f t="shared" ca="1" si="5"/>
        <v>-0.68046574434882301</v>
      </c>
      <c r="S46" s="27">
        <f t="shared" ca="1" si="6"/>
        <v>0.46303362923219776</v>
      </c>
      <c r="T46" s="27">
        <f t="shared" ca="1" si="7"/>
        <v>8.8143010543824223E-3</v>
      </c>
    </row>
    <row r="47" spans="2:20" x14ac:dyDescent="0.35">
      <c r="B47" s="14" vm="71">
        <f ca="1"/>
        <v>46083</v>
      </c>
      <c r="C47" s="14" vm="72">
        <f ca="1"/>
        <v>403.32</v>
      </c>
      <c r="D47" s="22">
        <f t="shared" ca="1" si="0"/>
        <v>2.012372363419548E-3</v>
      </c>
      <c r="E47" s="22">
        <f t="shared" ca="1" si="1"/>
        <v>4.0496425290547774E-6</v>
      </c>
      <c r="F47" s="23">
        <f t="shared" ca="1" si="2"/>
        <v>3.7939119324312671E-4</v>
      </c>
      <c r="G47" s="19">
        <f t="shared" ca="1" si="8"/>
        <v>1.9477966866260112E-2</v>
      </c>
      <c r="H47" s="23">
        <f t="shared" ca="1" si="3"/>
        <v>4.4594037050507251E-4</v>
      </c>
      <c r="I47" s="19">
        <f t="shared" ca="1" si="9"/>
        <v>2.1117300265542292E-2</v>
      </c>
      <c r="J47" s="23">
        <f t="shared" ca="1" si="10"/>
        <v>4.5944000597090089E-4</v>
      </c>
      <c r="K47" s="19">
        <f t="shared" ca="1" si="11"/>
        <v>2.1434551685792284E-2</v>
      </c>
      <c r="M47" s="24">
        <f t="shared" ca="1" si="12"/>
        <v>5.0351140985141431E-4</v>
      </c>
      <c r="N47" s="24">
        <f t="shared" ca="1" si="13"/>
        <v>2.2439059914609042E-2</v>
      </c>
      <c r="P47" s="25">
        <f t="shared" ca="1" si="4"/>
        <v>7.6766878873578097</v>
      </c>
      <c r="R47" s="25">
        <f t="shared" ca="1" si="5"/>
        <v>9.3884509128942153E-2</v>
      </c>
      <c r="S47" s="27">
        <f t="shared" ca="1" si="6"/>
        <v>8.8143010543824223E-3</v>
      </c>
      <c r="T47" s="27">
        <f t="shared" ca="1" si="7"/>
        <v>1.7033070551176088</v>
      </c>
    </row>
    <row r="48" spans="2:20" x14ac:dyDescent="0.35">
      <c r="B48" s="14" vm="73">
        <f ca="1"/>
        <v>46084</v>
      </c>
      <c r="C48" s="14" vm="74">
        <f ca="1"/>
        <v>392.43</v>
      </c>
      <c r="D48" s="22">
        <f t="shared" ca="1" si="0"/>
        <v>-2.7000892591490595E-2</v>
      </c>
      <c r="E48" s="22">
        <f t="shared" ca="1" si="1"/>
        <v>7.2904820073721173E-4</v>
      </c>
      <c r="F48" s="23">
        <f t="shared" ca="1" si="2"/>
        <v>3.9588168833573216E-4</v>
      </c>
      <c r="G48" s="19">
        <f t="shared" ca="1" si="8"/>
        <v>1.9896775827649368E-2</v>
      </c>
      <c r="H48" s="23">
        <f t="shared" ca="1" si="3"/>
        <v>4.194269268265114E-4</v>
      </c>
      <c r="I48" s="19">
        <f t="shared" ca="1" si="9"/>
        <v>2.0479915205549835E-2</v>
      </c>
      <c r="J48" s="23">
        <f t="shared" ca="1" si="10"/>
        <v>4.280192455886194E-4</v>
      </c>
      <c r="K48" s="19">
        <f t="shared" ca="1" si="11"/>
        <v>2.0688625995667748E-2</v>
      </c>
      <c r="M48" s="24">
        <f t="shared" ca="1" si="12"/>
        <v>5.0351140985141431E-4</v>
      </c>
      <c r="N48" s="24">
        <f t="shared" ca="1" si="13"/>
        <v>2.2439059914609042E-2</v>
      </c>
      <c r="P48" s="25">
        <f t="shared" ca="1" si="4"/>
        <v>6.0530353419472736</v>
      </c>
      <c r="R48" s="25">
        <f t="shared" ca="1" si="5"/>
        <v>-1.3051080626207199</v>
      </c>
      <c r="S48" s="27">
        <f t="shared" ca="1" si="6"/>
        <v>1.7033070551176088</v>
      </c>
      <c r="T48" s="27">
        <f t="shared" ca="1" si="7"/>
        <v>2.517249815188757</v>
      </c>
    </row>
    <row r="49" spans="2:20" x14ac:dyDescent="0.35">
      <c r="B49" s="14" vm="75">
        <f ca="1"/>
        <v>46085</v>
      </c>
      <c r="C49" s="14" vm="76">
        <f ca="1"/>
        <v>405.94</v>
      </c>
      <c r="D49" s="22">
        <f t="shared" ca="1" si="0"/>
        <v>3.4426521927477485E-2</v>
      </c>
      <c r="E49" s="22">
        <f t="shared" ca="1" si="1"/>
        <v>1.185185412023088E-3</v>
      </c>
      <c r="F49" s="23">
        <f t="shared" ca="1" si="2"/>
        <v>4.5513463600098142E-4</v>
      </c>
      <c r="G49" s="19">
        <f t="shared" ca="1" si="8"/>
        <v>2.1333884690814785E-2</v>
      </c>
      <c r="H49" s="23">
        <f t="shared" ca="1" si="3"/>
        <v>4.3800420326115344E-4</v>
      </c>
      <c r="I49" s="19">
        <f t="shared" ca="1" si="9"/>
        <v>2.0928549956008739E-2</v>
      </c>
      <c r="J49" s="23">
        <f t="shared" ca="1" si="10"/>
        <v>4.7082550363966032E-4</v>
      </c>
      <c r="K49" s="19">
        <f t="shared" ca="1" si="11"/>
        <v>2.1698513857858107E-2</v>
      </c>
      <c r="M49" s="24">
        <f t="shared" ca="1" si="12"/>
        <v>5.0351140985141431E-4</v>
      </c>
      <c r="N49" s="24">
        <f t="shared" ca="1" si="13"/>
        <v>2.2439059914609042E-2</v>
      </c>
      <c r="P49" s="25">
        <f t="shared" ca="1" si="4"/>
        <v>5.1437731979991916</v>
      </c>
      <c r="R49" s="25">
        <f t="shared" ca="1" si="5"/>
        <v>1.5865843233779782</v>
      </c>
      <c r="S49" s="27">
        <f t="shared" ca="1" si="6"/>
        <v>2.517249815188757</v>
      </c>
      <c r="T49" s="27">
        <f t="shared" ca="1" si="7"/>
        <v>1.7043515768317768E-3</v>
      </c>
    </row>
    <row r="50" spans="2:20" x14ac:dyDescent="0.35">
      <c r="B50" s="14" vm="77">
        <f ca="1"/>
        <v>46086</v>
      </c>
      <c r="C50" s="14" vm="78">
        <f ca="1"/>
        <v>405.55</v>
      </c>
      <c r="D50" s="22">
        <f t="shared" ca="1" si="0"/>
        <v>-9.6073311326793699E-4</v>
      </c>
      <c r="E50" s="22">
        <f t="shared" ca="1" si="1"/>
        <v>9.2300811492950261E-7</v>
      </c>
      <c r="F50" s="23">
        <f t="shared" ca="1" si="2"/>
        <v>3.8373957472572108E-4</v>
      </c>
      <c r="G50" s="19">
        <f t="shared" ca="1" si="8"/>
        <v>1.9589271929444471E-2</v>
      </c>
      <c r="H50" s="23">
        <f t="shared" ca="1" si="3"/>
        <v>4.8283507578686955E-4</v>
      </c>
      <c r="I50" s="19">
        <f t="shared" ca="1" si="9"/>
        <v>2.1973508499710952E-2</v>
      </c>
      <c r="J50" s="23">
        <f t="shared" ca="1" si="10"/>
        <v>5.4155969195351385E-4</v>
      </c>
      <c r="K50" s="19">
        <f t="shared" ca="1" si="11"/>
        <v>2.3271435107305134E-2</v>
      </c>
      <c r="M50" s="24">
        <f t="shared" ca="1" si="12"/>
        <v>5.0351140985141431E-4</v>
      </c>
      <c r="N50" s="24">
        <f t="shared" ca="1" si="13"/>
        <v>2.2439059914609042E-2</v>
      </c>
      <c r="P50" s="25">
        <f t="shared" ca="1" si="4"/>
        <v>7.5193529115739119</v>
      </c>
      <c r="R50" s="25">
        <f t="shared" ca="1" si="5"/>
        <v>-4.1283793149755228E-2</v>
      </c>
      <c r="S50" s="27">
        <f t="shared" ca="1" si="6"/>
        <v>1.7043515768317768E-3</v>
      </c>
      <c r="T50" s="27">
        <f t="shared" ca="1" si="7"/>
        <v>0.97477969504524686</v>
      </c>
    </row>
    <row r="51" spans="2:20" x14ac:dyDescent="0.35">
      <c r="B51" s="14" vm="79">
        <f ca="1"/>
        <v>46087</v>
      </c>
      <c r="C51" s="14" vm="80">
        <f ca="1"/>
        <v>396.73</v>
      </c>
      <c r="D51" s="22">
        <f t="shared" ca="1" si="0"/>
        <v>-2.1748243126618154E-2</v>
      </c>
      <c r="E51" s="22">
        <f t="shared" ca="1" si="1"/>
        <v>4.7298607909449376E-4</v>
      </c>
      <c r="F51" s="23">
        <f t="shared" ca="1" si="2"/>
        <v>3.839000214639972E-4</v>
      </c>
      <c r="G51" s="19">
        <f t="shared" ca="1" si="8"/>
        <v>1.9593366772048065E-2</v>
      </c>
      <c r="H51" s="23">
        <f t="shared" ca="1" si="3"/>
        <v>4.5392035172655312E-4</v>
      </c>
      <c r="I51" s="19">
        <f t="shared" ca="1" si="9"/>
        <v>2.1305406631335462E-2</v>
      </c>
      <c r="J51" s="23">
        <f ca="1">$I$4 + $I$2*E50 + $I$3*J50</f>
        <v>4.8522356538472917E-4</v>
      </c>
      <c r="K51" s="19">
        <f t="shared" ca="1" si="11"/>
        <v>2.2027790751337938E-2</v>
      </c>
      <c r="M51" s="24">
        <f t="shared" ca="1" si="12"/>
        <v>5.0351140985141431E-4</v>
      </c>
      <c r="N51" s="24">
        <f t="shared" ca="1" si="13"/>
        <v>2.2439059914609042E-2</v>
      </c>
      <c r="P51" s="25">
        <f t="shared" ca="1" si="4"/>
        <v>6.6561211186346201</v>
      </c>
      <c r="R51" s="25">
        <f t="shared" ca="1" si="5"/>
        <v>-0.98730932085403045</v>
      </c>
      <c r="S51" s="27">
        <f t="shared" ca="1" si="6"/>
        <v>0.97477969504524686</v>
      </c>
      <c r="T51" s="27"/>
    </row>
    <row r="52" spans="2:20" x14ac:dyDescent="0.35">
      <c r="D52" s="22"/>
      <c r="E52" s="22"/>
      <c r="F52" s="26"/>
      <c r="G52" s="19"/>
      <c r="H52" s="26"/>
      <c r="I52" s="19"/>
    </row>
    <row r="53" spans="2:20" x14ac:dyDescent="0.35">
      <c r="D53" s="22"/>
      <c r="E53" s="22"/>
      <c r="J53" s="24"/>
    </row>
    <row r="54" spans="2:20" x14ac:dyDescent="0.35">
      <c r="D54" s="22"/>
      <c r="E54" s="22"/>
    </row>
    <row r="55" spans="2:20" x14ac:dyDescent="0.35">
      <c r="D55" s="22"/>
      <c r="E55" s="22"/>
    </row>
    <row r="56" spans="2:20" x14ac:dyDescent="0.35">
      <c r="D56" s="22"/>
      <c r="E56" s="22"/>
    </row>
    <row r="57" spans="2:20" x14ac:dyDescent="0.35">
      <c r="D57" s="22"/>
      <c r="E57" s="22"/>
    </row>
    <row r="58" spans="2:20" x14ac:dyDescent="0.35">
      <c r="D58" s="22"/>
      <c r="E58" s="22"/>
    </row>
    <row r="59" spans="2:20" x14ac:dyDescent="0.35">
      <c r="D59" s="22"/>
      <c r="E59" s="22"/>
    </row>
    <row r="60" spans="2:20" x14ac:dyDescent="0.35">
      <c r="D60" s="22"/>
      <c r="E60" s="22"/>
    </row>
    <row r="61" spans="2:20" x14ac:dyDescent="0.35">
      <c r="D61" s="22"/>
      <c r="E61" s="22"/>
    </row>
    <row r="62" spans="2:20" x14ac:dyDescent="0.35">
      <c r="D62" s="22"/>
      <c r="E62" s="22"/>
    </row>
    <row r="63" spans="2:20" x14ac:dyDescent="0.35">
      <c r="D63" s="22"/>
      <c r="E63" s="22"/>
    </row>
    <row r="64" spans="2:20" x14ac:dyDescent="0.35">
      <c r="D64" s="22"/>
      <c r="E64" s="22"/>
    </row>
    <row r="65" spans="4:5" x14ac:dyDescent="0.35">
      <c r="D65" s="22"/>
      <c r="E65" s="22"/>
    </row>
    <row r="66" spans="4:5" x14ac:dyDescent="0.35">
      <c r="D66" s="22"/>
      <c r="E66" s="22"/>
    </row>
    <row r="67" spans="4:5" x14ac:dyDescent="0.35">
      <c r="D67" s="22"/>
      <c r="E67" s="22"/>
    </row>
    <row r="68" spans="4:5" x14ac:dyDescent="0.35">
      <c r="D68" s="22"/>
      <c r="E68" s="22"/>
    </row>
    <row r="69" spans="4:5" x14ac:dyDescent="0.35">
      <c r="D69" s="22"/>
      <c r="E69" s="22"/>
    </row>
    <row r="70" spans="4:5" x14ac:dyDescent="0.35">
      <c r="D70" s="22"/>
      <c r="E70" s="22"/>
    </row>
    <row r="71" spans="4:5" x14ac:dyDescent="0.35">
      <c r="D71" s="22"/>
      <c r="E71" s="22"/>
    </row>
    <row r="72" spans="4:5" x14ac:dyDescent="0.35">
      <c r="D72" s="22"/>
      <c r="E72" s="22"/>
    </row>
    <row r="73" spans="4:5" x14ac:dyDescent="0.35">
      <c r="D73" s="22"/>
      <c r="E73" s="22"/>
    </row>
    <row r="74" spans="4:5" x14ac:dyDescent="0.35">
      <c r="D74" s="22"/>
      <c r="E74" s="22"/>
    </row>
    <row r="75" spans="4:5" x14ac:dyDescent="0.35">
      <c r="D75" s="22"/>
      <c r="E75" s="22"/>
    </row>
    <row r="76" spans="4:5" x14ac:dyDescent="0.35">
      <c r="D76" s="22"/>
      <c r="E76" s="22"/>
    </row>
    <row r="77" spans="4:5" x14ac:dyDescent="0.35">
      <c r="D77" s="22"/>
      <c r="E77" s="22"/>
    </row>
    <row r="78" spans="4:5" x14ac:dyDescent="0.35">
      <c r="D78" s="22"/>
      <c r="E78" s="22"/>
    </row>
    <row r="79" spans="4:5" x14ac:dyDescent="0.35">
      <c r="D79" s="22"/>
      <c r="E79" s="22"/>
    </row>
    <row r="80" spans="4:5" x14ac:dyDescent="0.35">
      <c r="D80" s="22"/>
      <c r="E80" s="22"/>
    </row>
    <row r="81" spans="4:5" x14ac:dyDescent="0.35">
      <c r="D81" s="22"/>
      <c r="E81" s="22"/>
    </row>
    <row r="82" spans="4:5" x14ac:dyDescent="0.35">
      <c r="D82" s="22"/>
      <c r="E82" s="22"/>
    </row>
    <row r="83" spans="4:5" x14ac:dyDescent="0.35">
      <c r="D83" s="22"/>
      <c r="E83" s="22"/>
    </row>
    <row r="84" spans="4:5" x14ac:dyDescent="0.35">
      <c r="D84" s="22"/>
      <c r="E84" s="22"/>
    </row>
    <row r="85" spans="4:5" x14ac:dyDescent="0.35">
      <c r="D85" s="22"/>
      <c r="E85" s="22"/>
    </row>
    <row r="86" spans="4:5" x14ac:dyDescent="0.35">
      <c r="D86" s="22"/>
      <c r="E86" s="22"/>
    </row>
    <row r="87" spans="4:5" x14ac:dyDescent="0.35">
      <c r="D87" s="22"/>
      <c r="E87" s="22"/>
    </row>
    <row r="88" spans="4:5" x14ac:dyDescent="0.35">
      <c r="D88" s="22"/>
      <c r="E88" s="22"/>
    </row>
    <row r="89" spans="4:5" x14ac:dyDescent="0.35">
      <c r="D89" s="22"/>
      <c r="E89" s="22"/>
    </row>
    <row r="90" spans="4:5" x14ac:dyDescent="0.35">
      <c r="D90" s="22"/>
      <c r="E90" s="22"/>
    </row>
    <row r="91" spans="4:5" x14ac:dyDescent="0.35">
      <c r="D91" s="22"/>
      <c r="E91" s="22"/>
    </row>
    <row r="92" spans="4:5" x14ac:dyDescent="0.35">
      <c r="D92" s="22"/>
      <c r="E92" s="22"/>
    </row>
    <row r="93" spans="4:5" x14ac:dyDescent="0.35">
      <c r="D93" s="22"/>
      <c r="E93" s="22"/>
    </row>
    <row r="94" spans="4:5" x14ac:dyDescent="0.35">
      <c r="D94" s="22"/>
      <c r="E94" s="22"/>
    </row>
    <row r="95" spans="4:5" x14ac:dyDescent="0.35">
      <c r="D95" s="22"/>
      <c r="E95" s="22"/>
    </row>
    <row r="96" spans="4:5" x14ac:dyDescent="0.35">
      <c r="D96" s="22"/>
      <c r="E96" s="22"/>
    </row>
    <row r="97" spans="4:5" x14ac:dyDescent="0.35">
      <c r="D97" s="22"/>
      <c r="E97" s="22"/>
    </row>
    <row r="98" spans="4:5" x14ac:dyDescent="0.35">
      <c r="D98" s="22"/>
      <c r="E98" s="22"/>
    </row>
    <row r="99" spans="4:5" x14ac:dyDescent="0.35">
      <c r="D99" s="22"/>
      <c r="E99" s="22"/>
    </row>
    <row r="100" spans="4:5" x14ac:dyDescent="0.35">
      <c r="D100" s="22"/>
      <c r="E100" s="22"/>
    </row>
    <row r="101" spans="4:5" x14ac:dyDescent="0.35">
      <c r="D101" s="22"/>
      <c r="E101" s="22"/>
    </row>
    <row r="102" spans="4:5" x14ac:dyDescent="0.35">
      <c r="D102" s="22"/>
      <c r="E102" s="22"/>
    </row>
    <row r="103" spans="4:5" x14ac:dyDescent="0.35">
      <c r="D103" s="22"/>
      <c r="E103" s="22"/>
    </row>
    <row r="104" spans="4:5" x14ac:dyDescent="0.35">
      <c r="D104" s="22"/>
      <c r="E104" s="22"/>
    </row>
    <row r="105" spans="4:5" x14ac:dyDescent="0.35">
      <c r="D105" s="22"/>
      <c r="E105" s="22"/>
    </row>
    <row r="106" spans="4:5" x14ac:dyDescent="0.35">
      <c r="D106" s="22"/>
      <c r="E106" s="22"/>
    </row>
    <row r="107" spans="4:5" x14ac:dyDescent="0.35">
      <c r="D107" s="22"/>
      <c r="E107" s="22"/>
    </row>
    <row r="108" spans="4:5" x14ac:dyDescent="0.35">
      <c r="D108" s="22"/>
      <c r="E108" s="22"/>
    </row>
    <row r="109" spans="4:5" x14ac:dyDescent="0.35">
      <c r="D109" s="22"/>
      <c r="E109" s="22"/>
    </row>
    <row r="110" spans="4:5" x14ac:dyDescent="0.35">
      <c r="D110" s="22"/>
      <c r="E110" s="22"/>
    </row>
    <row r="111" spans="4:5" x14ac:dyDescent="0.35">
      <c r="D111" s="22"/>
      <c r="E111" s="22"/>
    </row>
    <row r="112" spans="4:5" x14ac:dyDescent="0.35">
      <c r="D112" s="22"/>
      <c r="E112" s="22"/>
    </row>
    <row r="113" spans="4:5" x14ac:dyDescent="0.35">
      <c r="D113" s="22"/>
      <c r="E113" s="22"/>
    </row>
    <row r="114" spans="4:5" x14ac:dyDescent="0.35">
      <c r="D114" s="22"/>
      <c r="E114" s="22"/>
    </row>
    <row r="115" spans="4:5" x14ac:dyDescent="0.35">
      <c r="D115" s="22"/>
      <c r="E115" s="22"/>
    </row>
    <row r="116" spans="4:5" x14ac:dyDescent="0.35">
      <c r="D116" s="22"/>
      <c r="E116" s="22"/>
    </row>
    <row r="117" spans="4:5" x14ac:dyDescent="0.35">
      <c r="D117" s="22"/>
      <c r="E117" s="22"/>
    </row>
    <row r="118" spans="4:5" x14ac:dyDescent="0.35">
      <c r="D118" s="22"/>
      <c r="E118" s="22"/>
    </row>
    <row r="119" spans="4:5" x14ac:dyDescent="0.35">
      <c r="D119" s="22"/>
      <c r="E119" s="22"/>
    </row>
    <row r="120" spans="4:5" x14ac:dyDescent="0.35">
      <c r="D120" s="22"/>
      <c r="E120" s="22"/>
    </row>
    <row r="121" spans="4:5" x14ac:dyDescent="0.35">
      <c r="D121" s="22"/>
      <c r="E121" s="22"/>
    </row>
    <row r="122" spans="4:5" x14ac:dyDescent="0.35">
      <c r="D122" s="22"/>
      <c r="E122" s="22"/>
    </row>
    <row r="123" spans="4:5" x14ac:dyDescent="0.35">
      <c r="D123" s="22"/>
      <c r="E123" s="22"/>
    </row>
    <row r="124" spans="4:5" x14ac:dyDescent="0.35">
      <c r="D124" s="22"/>
      <c r="E124" s="22"/>
    </row>
    <row r="125" spans="4:5" x14ac:dyDescent="0.35">
      <c r="D125" s="22"/>
      <c r="E125" s="22"/>
    </row>
    <row r="126" spans="4:5" x14ac:dyDescent="0.35">
      <c r="D126" s="22"/>
      <c r="E126" s="22"/>
    </row>
    <row r="127" spans="4:5" x14ac:dyDescent="0.35">
      <c r="D127" s="22"/>
      <c r="E127" s="22"/>
    </row>
    <row r="128" spans="4:5" x14ac:dyDescent="0.35">
      <c r="D128" s="22"/>
      <c r="E128" s="22"/>
    </row>
    <row r="129" spans="4:5" x14ac:dyDescent="0.35">
      <c r="D129" s="22"/>
      <c r="E129" s="22"/>
    </row>
    <row r="130" spans="4:5" x14ac:dyDescent="0.35">
      <c r="D130" s="22"/>
      <c r="E130" s="22"/>
    </row>
    <row r="131" spans="4:5" x14ac:dyDescent="0.35">
      <c r="D131" s="22"/>
      <c r="E131" s="22"/>
    </row>
    <row r="132" spans="4:5" x14ac:dyDescent="0.35">
      <c r="D132" s="22"/>
      <c r="E132" s="22"/>
    </row>
    <row r="133" spans="4:5" x14ac:dyDescent="0.35">
      <c r="D133" s="22"/>
      <c r="E133" s="22"/>
    </row>
    <row r="134" spans="4:5" x14ac:dyDescent="0.35">
      <c r="D134" s="22"/>
      <c r="E134" s="22"/>
    </row>
    <row r="135" spans="4:5" x14ac:dyDescent="0.35">
      <c r="D135" s="22"/>
      <c r="E135" s="22"/>
    </row>
    <row r="136" spans="4:5" x14ac:dyDescent="0.35">
      <c r="D136" s="22"/>
      <c r="E136" s="22"/>
    </row>
    <row r="137" spans="4:5" x14ac:dyDescent="0.35">
      <c r="D137" s="22"/>
      <c r="E137" s="22"/>
    </row>
    <row r="138" spans="4:5" x14ac:dyDescent="0.35">
      <c r="D138" s="22"/>
      <c r="E138" s="22"/>
    </row>
    <row r="139" spans="4:5" x14ac:dyDescent="0.35">
      <c r="D139" s="22"/>
      <c r="E139" s="22"/>
    </row>
    <row r="140" spans="4:5" x14ac:dyDescent="0.35">
      <c r="D140" s="22"/>
      <c r="E140" s="22"/>
    </row>
    <row r="141" spans="4:5" x14ac:dyDescent="0.35">
      <c r="D141" s="22"/>
      <c r="E141" s="22"/>
    </row>
    <row r="142" spans="4:5" x14ac:dyDescent="0.35">
      <c r="D142" s="22"/>
      <c r="E142" s="22"/>
    </row>
    <row r="143" spans="4:5" x14ac:dyDescent="0.35">
      <c r="D143" s="22"/>
      <c r="E143" s="22"/>
    </row>
    <row r="144" spans="4:5" x14ac:dyDescent="0.35">
      <c r="D144" s="22"/>
      <c r="E144" s="22"/>
    </row>
    <row r="145" spans="4:5" x14ac:dyDescent="0.35">
      <c r="D145" s="22"/>
      <c r="E145" s="22"/>
    </row>
    <row r="146" spans="4:5" x14ac:dyDescent="0.35">
      <c r="D146" s="22"/>
      <c r="E146" s="22"/>
    </row>
    <row r="147" spans="4:5" x14ac:dyDescent="0.35">
      <c r="D147" s="22"/>
      <c r="E147" s="22"/>
    </row>
    <row r="148" spans="4:5" x14ac:dyDescent="0.35">
      <c r="D148" s="22"/>
      <c r="E148" s="22"/>
    </row>
    <row r="149" spans="4:5" x14ac:dyDescent="0.35">
      <c r="D149" s="22"/>
      <c r="E149" s="22"/>
    </row>
    <row r="150" spans="4:5" x14ac:dyDescent="0.35">
      <c r="D150" s="22"/>
      <c r="E150" s="22"/>
    </row>
    <row r="151" spans="4:5" x14ac:dyDescent="0.35">
      <c r="D151" s="22"/>
      <c r="E151" s="22"/>
    </row>
    <row r="152" spans="4:5" x14ac:dyDescent="0.35">
      <c r="D152" s="22"/>
      <c r="E152" s="22"/>
    </row>
    <row r="153" spans="4:5" x14ac:dyDescent="0.35">
      <c r="D153" s="22"/>
      <c r="E153" s="22"/>
    </row>
    <row r="154" spans="4:5" x14ac:dyDescent="0.35">
      <c r="D154" s="22"/>
      <c r="E154" s="22"/>
    </row>
    <row r="155" spans="4:5" x14ac:dyDescent="0.35">
      <c r="D155" s="22"/>
      <c r="E155" s="22"/>
    </row>
    <row r="156" spans="4:5" x14ac:dyDescent="0.35">
      <c r="D156" s="22"/>
      <c r="E156" s="22"/>
    </row>
    <row r="157" spans="4:5" x14ac:dyDescent="0.35">
      <c r="D157" s="22"/>
      <c r="E157" s="22"/>
    </row>
    <row r="158" spans="4:5" x14ac:dyDescent="0.35">
      <c r="D158" s="22"/>
      <c r="E158" s="22"/>
    </row>
    <row r="159" spans="4:5" x14ac:dyDescent="0.35">
      <c r="D159" s="22"/>
      <c r="E159" s="22"/>
    </row>
    <row r="160" spans="4:5" x14ac:dyDescent="0.35">
      <c r="D160" s="22"/>
      <c r="E160" s="22"/>
    </row>
    <row r="161" spans="4:5" x14ac:dyDescent="0.35">
      <c r="D161" s="22"/>
      <c r="E161" s="22"/>
    </row>
    <row r="162" spans="4:5" x14ac:dyDescent="0.35">
      <c r="D162" s="22"/>
      <c r="E162" s="22"/>
    </row>
    <row r="163" spans="4:5" x14ac:dyDescent="0.35">
      <c r="D163" s="22"/>
      <c r="E163" s="22"/>
    </row>
    <row r="164" spans="4:5" x14ac:dyDescent="0.35">
      <c r="D164" s="22"/>
      <c r="E164" s="22"/>
    </row>
    <row r="165" spans="4:5" x14ac:dyDescent="0.35">
      <c r="D165" s="22"/>
      <c r="E165" s="22"/>
    </row>
    <row r="166" spans="4:5" x14ac:dyDescent="0.35">
      <c r="D166" s="22"/>
      <c r="E166" s="22"/>
    </row>
    <row r="167" spans="4:5" x14ac:dyDescent="0.35">
      <c r="D167" s="22"/>
      <c r="E167" s="22"/>
    </row>
    <row r="168" spans="4:5" x14ac:dyDescent="0.35">
      <c r="D168" s="22"/>
      <c r="E168" s="22"/>
    </row>
    <row r="169" spans="4:5" x14ac:dyDescent="0.35">
      <c r="D169" s="22"/>
      <c r="E169" s="22"/>
    </row>
    <row r="170" spans="4:5" x14ac:dyDescent="0.35">
      <c r="D170" s="22"/>
      <c r="E170" s="22"/>
    </row>
    <row r="171" spans="4:5" x14ac:dyDescent="0.35">
      <c r="D171" s="22"/>
      <c r="E171" s="22"/>
    </row>
    <row r="172" spans="4:5" x14ac:dyDescent="0.35">
      <c r="D172" s="22"/>
      <c r="E172" s="22"/>
    </row>
    <row r="173" spans="4:5" x14ac:dyDescent="0.35">
      <c r="D173" s="22"/>
      <c r="E173" s="22"/>
    </row>
    <row r="174" spans="4:5" x14ac:dyDescent="0.35">
      <c r="D174" s="22"/>
      <c r="E174" s="22"/>
    </row>
    <row r="175" spans="4:5" x14ac:dyDescent="0.35">
      <c r="D175" s="22"/>
      <c r="E175" s="22"/>
    </row>
    <row r="176" spans="4:5" x14ac:dyDescent="0.35">
      <c r="D176" s="22"/>
      <c r="E176" s="22"/>
    </row>
    <row r="177" spans="4:5" x14ac:dyDescent="0.35">
      <c r="D177" s="22"/>
      <c r="E177" s="22"/>
    </row>
    <row r="178" spans="4:5" x14ac:dyDescent="0.35">
      <c r="D178" s="22"/>
      <c r="E178" s="22"/>
    </row>
    <row r="179" spans="4:5" x14ac:dyDescent="0.35">
      <c r="D179" s="22"/>
      <c r="E179" s="22"/>
    </row>
    <row r="180" spans="4:5" x14ac:dyDescent="0.35">
      <c r="D180" s="22"/>
      <c r="E180" s="22"/>
    </row>
    <row r="181" spans="4:5" x14ac:dyDescent="0.35">
      <c r="D181" s="22"/>
      <c r="E181" s="22"/>
    </row>
    <row r="182" spans="4:5" x14ac:dyDescent="0.35">
      <c r="D182" s="22"/>
      <c r="E182" s="22"/>
    </row>
    <row r="183" spans="4:5" x14ac:dyDescent="0.35">
      <c r="D183" s="22"/>
      <c r="E183" s="22"/>
    </row>
    <row r="184" spans="4:5" x14ac:dyDescent="0.35">
      <c r="D184" s="22"/>
      <c r="E184" s="22"/>
    </row>
    <row r="185" spans="4:5" x14ac:dyDescent="0.35">
      <c r="D185" s="22"/>
      <c r="E185" s="22"/>
    </row>
    <row r="186" spans="4:5" x14ac:dyDescent="0.35">
      <c r="D186" s="22"/>
      <c r="E186" s="22"/>
    </row>
    <row r="187" spans="4:5" x14ac:dyDescent="0.35">
      <c r="D187" s="22"/>
      <c r="E187" s="22"/>
    </row>
    <row r="188" spans="4:5" x14ac:dyDescent="0.35">
      <c r="D188" s="22"/>
      <c r="E188" s="22"/>
    </row>
    <row r="189" spans="4:5" x14ac:dyDescent="0.35">
      <c r="D189" s="22"/>
      <c r="E189" s="22"/>
    </row>
    <row r="190" spans="4:5" x14ac:dyDescent="0.35">
      <c r="D190" s="22"/>
      <c r="E190" s="22"/>
    </row>
    <row r="191" spans="4:5" x14ac:dyDescent="0.35">
      <c r="D191" s="22"/>
      <c r="E191" s="22"/>
    </row>
    <row r="192" spans="4:5" x14ac:dyDescent="0.35">
      <c r="D192" s="22"/>
      <c r="E192" s="22"/>
    </row>
    <row r="193" spans="4:5" x14ac:dyDescent="0.35">
      <c r="D193" s="22"/>
      <c r="E193" s="22"/>
    </row>
    <row r="194" spans="4:5" x14ac:dyDescent="0.35">
      <c r="D194" s="22"/>
      <c r="E194" s="22"/>
    </row>
    <row r="195" spans="4:5" x14ac:dyDescent="0.35">
      <c r="D195" s="22"/>
      <c r="E195" s="22"/>
    </row>
    <row r="196" spans="4:5" x14ac:dyDescent="0.35">
      <c r="D196" s="22"/>
      <c r="E196" s="22"/>
    </row>
    <row r="197" spans="4:5" x14ac:dyDescent="0.35">
      <c r="D197" s="22"/>
      <c r="E197" s="22"/>
    </row>
    <row r="198" spans="4:5" x14ac:dyDescent="0.35">
      <c r="D198" s="22"/>
      <c r="E198" s="22"/>
    </row>
    <row r="199" spans="4:5" x14ac:dyDescent="0.35">
      <c r="D199" s="22"/>
      <c r="E199" s="22"/>
    </row>
    <row r="200" spans="4:5" x14ac:dyDescent="0.35">
      <c r="D200" s="22"/>
      <c r="E200" s="22"/>
    </row>
    <row r="201" spans="4:5" x14ac:dyDescent="0.35">
      <c r="D201" s="22"/>
      <c r="E201" s="22"/>
    </row>
    <row r="202" spans="4:5" x14ac:dyDescent="0.35">
      <c r="D202" s="22"/>
      <c r="E202" s="22"/>
    </row>
    <row r="203" spans="4:5" x14ac:dyDescent="0.35">
      <c r="D203" s="22"/>
      <c r="E203" s="22"/>
    </row>
    <row r="204" spans="4:5" x14ac:dyDescent="0.35">
      <c r="D204" s="22"/>
      <c r="E204" s="22"/>
    </row>
    <row r="205" spans="4:5" x14ac:dyDescent="0.35">
      <c r="D205" s="22"/>
      <c r="E205" s="22"/>
    </row>
    <row r="206" spans="4:5" x14ac:dyDescent="0.35">
      <c r="D206" s="22"/>
      <c r="E206" s="22"/>
    </row>
    <row r="207" spans="4:5" x14ac:dyDescent="0.35">
      <c r="D207" s="22"/>
      <c r="E207" s="22"/>
    </row>
    <row r="208" spans="4:5" x14ac:dyDescent="0.35">
      <c r="D208" s="22"/>
      <c r="E208" s="22"/>
    </row>
    <row r="209" spans="4:5" x14ac:dyDescent="0.35">
      <c r="D209" s="22"/>
      <c r="E209" s="22"/>
    </row>
    <row r="210" spans="4:5" x14ac:dyDescent="0.35">
      <c r="D210" s="22"/>
      <c r="E210" s="22"/>
    </row>
    <row r="211" spans="4:5" x14ac:dyDescent="0.35">
      <c r="D211" s="22"/>
      <c r="E211" s="22"/>
    </row>
    <row r="212" spans="4:5" x14ac:dyDescent="0.35">
      <c r="D212" s="22"/>
      <c r="E212" s="22"/>
    </row>
    <row r="213" spans="4:5" x14ac:dyDescent="0.35">
      <c r="D213" s="22"/>
      <c r="E213" s="22"/>
    </row>
    <row r="214" spans="4:5" x14ac:dyDescent="0.35">
      <c r="D214" s="22"/>
      <c r="E214" s="22"/>
    </row>
    <row r="215" spans="4:5" x14ac:dyDescent="0.35">
      <c r="D215" s="22"/>
      <c r="E215" s="22"/>
    </row>
    <row r="216" spans="4:5" x14ac:dyDescent="0.35">
      <c r="D216" s="22"/>
      <c r="E216" s="22"/>
    </row>
    <row r="217" spans="4:5" x14ac:dyDescent="0.35">
      <c r="D217" s="22"/>
      <c r="E217" s="22"/>
    </row>
    <row r="218" spans="4:5" x14ac:dyDescent="0.35">
      <c r="D218" s="22"/>
      <c r="E218" s="22"/>
    </row>
    <row r="219" spans="4:5" x14ac:dyDescent="0.35">
      <c r="D219" s="22"/>
      <c r="E219" s="22"/>
    </row>
    <row r="220" spans="4:5" x14ac:dyDescent="0.35">
      <c r="D220" s="22"/>
      <c r="E220" s="22"/>
    </row>
    <row r="221" spans="4:5" x14ac:dyDescent="0.35">
      <c r="D221" s="22"/>
      <c r="E221" s="22"/>
    </row>
    <row r="222" spans="4:5" x14ac:dyDescent="0.35">
      <c r="D222" s="22"/>
      <c r="E222" s="22"/>
    </row>
    <row r="223" spans="4:5" x14ac:dyDescent="0.35">
      <c r="D223" s="22"/>
      <c r="E223" s="22"/>
    </row>
    <row r="224" spans="4:5" x14ac:dyDescent="0.35">
      <c r="D224" s="22"/>
      <c r="E224" s="22"/>
    </row>
    <row r="225" spans="4:5" x14ac:dyDescent="0.35">
      <c r="D225" s="22"/>
      <c r="E225" s="22"/>
    </row>
    <row r="226" spans="4:5" x14ac:dyDescent="0.35">
      <c r="D226" s="22"/>
      <c r="E226" s="22"/>
    </row>
    <row r="227" spans="4:5" x14ac:dyDescent="0.35">
      <c r="D227" s="22"/>
      <c r="E227" s="22"/>
    </row>
    <row r="228" spans="4:5" x14ac:dyDescent="0.35">
      <c r="D228" s="22"/>
      <c r="E228" s="22"/>
    </row>
    <row r="229" spans="4:5" x14ac:dyDescent="0.35">
      <c r="D229" s="22"/>
      <c r="E229" s="22"/>
    </row>
    <row r="230" spans="4:5" x14ac:dyDescent="0.35">
      <c r="D230" s="22"/>
      <c r="E230" s="22"/>
    </row>
    <row r="231" spans="4:5" x14ac:dyDescent="0.35">
      <c r="D231" s="22"/>
      <c r="E231" s="22"/>
    </row>
    <row r="232" spans="4:5" x14ac:dyDescent="0.35">
      <c r="D232" s="22"/>
      <c r="E232" s="22"/>
    </row>
    <row r="233" spans="4:5" x14ac:dyDescent="0.35">
      <c r="D233" s="22"/>
      <c r="E233" s="22"/>
    </row>
    <row r="234" spans="4:5" x14ac:dyDescent="0.35">
      <c r="D234" s="22"/>
      <c r="E234" s="22"/>
    </row>
    <row r="235" spans="4:5" x14ac:dyDescent="0.35">
      <c r="D235" s="22"/>
      <c r="E235" s="22"/>
    </row>
    <row r="236" spans="4:5" x14ac:dyDescent="0.35">
      <c r="D236" s="22"/>
      <c r="E236" s="22"/>
    </row>
    <row r="237" spans="4:5" x14ac:dyDescent="0.35">
      <c r="D237" s="22"/>
      <c r="E237" s="22"/>
    </row>
    <row r="238" spans="4:5" x14ac:dyDescent="0.35">
      <c r="D238" s="22"/>
      <c r="E238" s="22"/>
    </row>
    <row r="239" spans="4:5" x14ac:dyDescent="0.35">
      <c r="D239" s="22"/>
      <c r="E239" s="22"/>
    </row>
    <row r="240" spans="4:5" x14ac:dyDescent="0.35">
      <c r="D240" s="22"/>
      <c r="E240" s="22"/>
    </row>
    <row r="241" spans="4:5" x14ac:dyDescent="0.35">
      <c r="D241" s="22"/>
      <c r="E241" s="22"/>
    </row>
    <row r="242" spans="4:5" x14ac:dyDescent="0.35">
      <c r="D242" s="22"/>
      <c r="E242" s="22"/>
    </row>
    <row r="243" spans="4:5" x14ac:dyDescent="0.35">
      <c r="D243" s="22"/>
      <c r="E243" s="22"/>
    </row>
    <row r="244" spans="4:5" x14ac:dyDescent="0.35">
      <c r="D244" s="22"/>
      <c r="E244" s="22"/>
    </row>
    <row r="245" spans="4:5" x14ac:dyDescent="0.35">
      <c r="D245" s="22"/>
      <c r="E245" s="22"/>
    </row>
    <row r="246" spans="4:5" x14ac:dyDescent="0.35">
      <c r="D246" s="22"/>
      <c r="E246" s="22"/>
    </row>
    <row r="247" spans="4:5" x14ac:dyDescent="0.35">
      <c r="D247" s="22"/>
      <c r="E247" s="22"/>
    </row>
    <row r="248" spans="4:5" x14ac:dyDescent="0.35">
      <c r="D248" s="22"/>
      <c r="E248" s="22"/>
    </row>
    <row r="249" spans="4:5" x14ac:dyDescent="0.35">
      <c r="D249" s="22"/>
      <c r="E249" s="22"/>
    </row>
    <row r="250" spans="4:5" x14ac:dyDescent="0.35">
      <c r="D250" s="22"/>
      <c r="E250" s="22"/>
    </row>
    <row r="251" spans="4:5" x14ac:dyDescent="0.35">
      <c r="D251" s="22"/>
      <c r="E251" s="22"/>
    </row>
    <row r="252" spans="4:5" x14ac:dyDescent="0.35">
      <c r="D252" s="22"/>
      <c r="E252" s="22"/>
    </row>
    <row r="253" spans="4:5" x14ac:dyDescent="0.35">
      <c r="D253" s="22"/>
      <c r="E253" s="22"/>
    </row>
    <row r="254" spans="4:5" x14ac:dyDescent="0.35">
      <c r="D254" s="22"/>
      <c r="E254" s="22"/>
    </row>
    <row r="255" spans="4:5" x14ac:dyDescent="0.35">
      <c r="D255" s="22"/>
      <c r="E255" s="22"/>
    </row>
    <row r="256" spans="4:5" x14ac:dyDescent="0.35">
      <c r="D256" s="22"/>
      <c r="E256" s="22"/>
    </row>
    <row r="257" spans="4:5" x14ac:dyDescent="0.35">
      <c r="D257" s="22"/>
      <c r="E257" s="22"/>
    </row>
    <row r="258" spans="4:5" x14ac:dyDescent="0.35">
      <c r="D258" s="22"/>
      <c r="E258" s="22"/>
    </row>
    <row r="259" spans="4:5" x14ac:dyDescent="0.35">
      <c r="D259" s="22"/>
      <c r="E259" s="22"/>
    </row>
    <row r="260" spans="4:5" x14ac:dyDescent="0.35">
      <c r="D260" s="22"/>
      <c r="E260" s="22"/>
    </row>
    <row r="261" spans="4:5" x14ac:dyDescent="0.35">
      <c r="D261" s="22"/>
      <c r="E261" s="22"/>
    </row>
    <row r="262" spans="4:5" x14ac:dyDescent="0.35">
      <c r="D262" s="22"/>
      <c r="E262" s="22"/>
    </row>
    <row r="263" spans="4:5" x14ac:dyDescent="0.35">
      <c r="D263" s="22"/>
      <c r="E263" s="22"/>
    </row>
    <row r="264" spans="4:5" x14ac:dyDescent="0.35">
      <c r="D264" s="22"/>
      <c r="E264" s="22"/>
    </row>
    <row r="265" spans="4:5" x14ac:dyDescent="0.35">
      <c r="D265" s="22"/>
      <c r="E265" s="22"/>
    </row>
    <row r="266" spans="4:5" x14ac:dyDescent="0.35">
      <c r="D266" s="22"/>
      <c r="E266" s="22"/>
    </row>
    <row r="267" spans="4:5" x14ac:dyDescent="0.35">
      <c r="D267" s="22"/>
      <c r="E267" s="22"/>
    </row>
    <row r="268" spans="4:5" x14ac:dyDescent="0.35">
      <c r="D268" s="22"/>
      <c r="E268" s="22"/>
    </row>
    <row r="269" spans="4:5" x14ac:dyDescent="0.35">
      <c r="D269" s="22"/>
      <c r="E269" s="22"/>
    </row>
    <row r="270" spans="4:5" x14ac:dyDescent="0.35">
      <c r="D270" s="22"/>
      <c r="E270" s="22"/>
    </row>
    <row r="271" spans="4:5" x14ac:dyDescent="0.35">
      <c r="D271" s="22"/>
      <c r="E271" s="22"/>
    </row>
    <row r="272" spans="4:5" x14ac:dyDescent="0.35">
      <c r="D272" s="22"/>
      <c r="E272" s="22"/>
    </row>
    <row r="273" spans="4:5" x14ac:dyDescent="0.35">
      <c r="D273" s="22"/>
      <c r="E273" s="22"/>
    </row>
    <row r="274" spans="4:5" x14ac:dyDescent="0.35">
      <c r="D274" s="22"/>
      <c r="E274" s="22"/>
    </row>
    <row r="275" spans="4:5" x14ac:dyDescent="0.35">
      <c r="D275" s="22"/>
      <c r="E275" s="22"/>
    </row>
    <row r="276" spans="4:5" x14ac:dyDescent="0.35">
      <c r="D276" s="22"/>
      <c r="E276" s="22"/>
    </row>
    <row r="277" spans="4:5" x14ac:dyDescent="0.35">
      <c r="D277" s="22"/>
      <c r="E277" s="22"/>
    </row>
    <row r="278" spans="4:5" x14ac:dyDescent="0.35">
      <c r="D278" s="22"/>
      <c r="E278" s="22"/>
    </row>
    <row r="279" spans="4:5" x14ac:dyDescent="0.35">
      <c r="D279" s="22"/>
      <c r="E279" s="22"/>
    </row>
    <row r="280" spans="4:5" x14ac:dyDescent="0.35">
      <c r="D280" s="22"/>
      <c r="E280" s="22"/>
    </row>
    <row r="281" spans="4:5" x14ac:dyDescent="0.35">
      <c r="D281" s="22"/>
      <c r="E281" s="22"/>
    </row>
    <row r="282" spans="4:5" x14ac:dyDescent="0.35">
      <c r="D282" s="22"/>
      <c r="E282" s="22"/>
    </row>
    <row r="283" spans="4:5" x14ac:dyDescent="0.35">
      <c r="D283" s="22"/>
      <c r="E283" s="22"/>
    </row>
    <row r="284" spans="4:5" x14ac:dyDescent="0.35">
      <c r="D284" s="22"/>
      <c r="E284" s="22"/>
    </row>
    <row r="285" spans="4:5" x14ac:dyDescent="0.35">
      <c r="D285" s="22"/>
      <c r="E285" s="22"/>
    </row>
    <row r="286" spans="4:5" x14ac:dyDescent="0.35">
      <c r="D286" s="22"/>
      <c r="E286" s="22"/>
    </row>
    <row r="287" spans="4:5" x14ac:dyDescent="0.35">
      <c r="D287" s="22"/>
      <c r="E287" s="22"/>
    </row>
    <row r="288" spans="4:5" x14ac:dyDescent="0.35">
      <c r="D288" s="22"/>
      <c r="E288" s="22"/>
    </row>
    <row r="289" spans="4:5" x14ac:dyDescent="0.35">
      <c r="D289" s="22"/>
      <c r="E289" s="22"/>
    </row>
    <row r="290" spans="4:5" x14ac:dyDescent="0.35">
      <c r="D290" s="22"/>
      <c r="E290" s="22"/>
    </row>
    <row r="291" spans="4:5" x14ac:dyDescent="0.35">
      <c r="D291" s="22"/>
      <c r="E291" s="22"/>
    </row>
    <row r="292" spans="4:5" x14ac:dyDescent="0.35">
      <c r="D292" s="22"/>
      <c r="E292" s="22"/>
    </row>
    <row r="293" spans="4:5" x14ac:dyDescent="0.35">
      <c r="D293" s="22"/>
      <c r="E293" s="22"/>
    </row>
    <row r="294" spans="4:5" x14ac:dyDescent="0.35">
      <c r="D294" s="22"/>
      <c r="E294" s="22"/>
    </row>
    <row r="295" spans="4:5" x14ac:dyDescent="0.35">
      <c r="D295" s="22"/>
      <c r="E295" s="22"/>
    </row>
    <row r="296" spans="4:5" x14ac:dyDescent="0.35">
      <c r="D296" s="22"/>
      <c r="E296" s="22"/>
    </row>
    <row r="297" spans="4:5" x14ac:dyDescent="0.35">
      <c r="D297" s="22"/>
      <c r="E297" s="22"/>
    </row>
    <row r="298" spans="4:5" x14ac:dyDescent="0.35">
      <c r="D298" s="22"/>
      <c r="E298" s="22"/>
    </row>
    <row r="299" spans="4:5" x14ac:dyDescent="0.35">
      <c r="D299" s="22"/>
      <c r="E299" s="22"/>
    </row>
    <row r="300" spans="4:5" x14ac:dyDescent="0.35">
      <c r="D300" s="22"/>
      <c r="E300" s="22"/>
    </row>
    <row r="301" spans="4:5" x14ac:dyDescent="0.35">
      <c r="D301" s="22"/>
      <c r="E301" s="22"/>
    </row>
    <row r="302" spans="4:5" x14ac:dyDescent="0.35">
      <c r="D302" s="22"/>
      <c r="E302" s="22"/>
    </row>
    <row r="303" spans="4:5" x14ac:dyDescent="0.35">
      <c r="D303" s="22"/>
      <c r="E303" s="22"/>
    </row>
    <row r="304" spans="4:5" x14ac:dyDescent="0.35">
      <c r="D304" s="22"/>
      <c r="E304" s="22"/>
    </row>
    <row r="305" spans="4:5" x14ac:dyDescent="0.35">
      <c r="D305" s="22"/>
      <c r="E305" s="22"/>
    </row>
    <row r="306" spans="4:5" x14ac:dyDescent="0.35">
      <c r="D306" s="22"/>
      <c r="E306" s="22"/>
    </row>
    <row r="307" spans="4:5" x14ac:dyDescent="0.35">
      <c r="D307" s="22"/>
      <c r="E307" s="22"/>
    </row>
    <row r="308" spans="4:5" x14ac:dyDescent="0.35">
      <c r="D308" s="22"/>
      <c r="E308" s="22"/>
    </row>
    <row r="309" spans="4:5" x14ac:dyDescent="0.35">
      <c r="D309" s="22"/>
      <c r="E309" s="22"/>
    </row>
    <row r="310" spans="4:5" x14ac:dyDescent="0.35">
      <c r="D310" s="22"/>
      <c r="E310" s="22"/>
    </row>
    <row r="311" spans="4:5" x14ac:dyDescent="0.35">
      <c r="D311" s="22"/>
      <c r="E311" s="22"/>
    </row>
    <row r="312" spans="4:5" x14ac:dyDescent="0.35">
      <c r="D312" s="22"/>
      <c r="E312" s="22"/>
    </row>
    <row r="313" spans="4:5" x14ac:dyDescent="0.35">
      <c r="D313" s="22"/>
      <c r="E313" s="22"/>
    </row>
    <row r="314" spans="4:5" x14ac:dyDescent="0.35">
      <c r="D314" s="22"/>
      <c r="E314" s="22"/>
    </row>
    <row r="315" spans="4:5" x14ac:dyDescent="0.35">
      <c r="D315" s="22"/>
      <c r="E315" s="22"/>
    </row>
    <row r="316" spans="4:5" x14ac:dyDescent="0.35">
      <c r="D316" s="22"/>
      <c r="E316" s="22"/>
    </row>
    <row r="317" spans="4:5" x14ac:dyDescent="0.35">
      <c r="D317" s="22"/>
      <c r="E317" s="22"/>
    </row>
    <row r="318" spans="4:5" x14ac:dyDescent="0.35">
      <c r="D318" s="22"/>
      <c r="E318" s="22"/>
    </row>
    <row r="319" spans="4:5" x14ac:dyDescent="0.35">
      <c r="D319" s="22"/>
      <c r="E319" s="22"/>
    </row>
    <row r="320" spans="4:5" x14ac:dyDescent="0.35">
      <c r="D320" s="22"/>
      <c r="E320" s="22"/>
    </row>
    <row r="321" spans="4:5" x14ac:dyDescent="0.35">
      <c r="D321" s="22"/>
      <c r="E321" s="22"/>
    </row>
    <row r="322" spans="4:5" x14ac:dyDescent="0.35">
      <c r="D322" s="22"/>
      <c r="E322" s="22"/>
    </row>
    <row r="323" spans="4:5" x14ac:dyDescent="0.35">
      <c r="D323" s="22"/>
      <c r="E323" s="22"/>
    </row>
    <row r="324" spans="4:5" x14ac:dyDescent="0.35">
      <c r="D324" s="22"/>
      <c r="E324" s="22"/>
    </row>
    <row r="325" spans="4:5" x14ac:dyDescent="0.35">
      <c r="D325" s="22"/>
      <c r="E325" s="22"/>
    </row>
    <row r="326" spans="4:5" x14ac:dyDescent="0.35">
      <c r="D326" s="22"/>
      <c r="E326" s="22"/>
    </row>
    <row r="327" spans="4:5" x14ac:dyDescent="0.35">
      <c r="D327" s="22"/>
      <c r="E327" s="22"/>
    </row>
    <row r="328" spans="4:5" x14ac:dyDescent="0.35">
      <c r="D328" s="22"/>
      <c r="E328" s="22"/>
    </row>
    <row r="329" spans="4:5" x14ac:dyDescent="0.35">
      <c r="D329" s="22"/>
      <c r="E329" s="22"/>
    </row>
    <row r="330" spans="4:5" x14ac:dyDescent="0.35">
      <c r="D330" s="22"/>
      <c r="E330" s="22"/>
    </row>
    <row r="331" spans="4:5" x14ac:dyDescent="0.35">
      <c r="D331" s="22"/>
      <c r="E331" s="22"/>
    </row>
    <row r="332" spans="4:5" x14ac:dyDescent="0.35">
      <c r="D332" s="22"/>
      <c r="E332" s="22"/>
    </row>
    <row r="333" spans="4:5" x14ac:dyDescent="0.35">
      <c r="D333" s="22"/>
      <c r="E333" s="22"/>
    </row>
    <row r="334" spans="4:5" x14ac:dyDescent="0.35">
      <c r="D334" s="22"/>
      <c r="E334" s="22"/>
    </row>
    <row r="335" spans="4:5" x14ac:dyDescent="0.35">
      <c r="D335" s="22"/>
      <c r="E335" s="22"/>
    </row>
    <row r="336" spans="4:5" x14ac:dyDescent="0.35">
      <c r="D336" s="22"/>
      <c r="E336" s="22"/>
    </row>
    <row r="337" spans="4:5" x14ac:dyDescent="0.35">
      <c r="D337" s="22"/>
      <c r="E337" s="22"/>
    </row>
    <row r="338" spans="4:5" x14ac:dyDescent="0.35">
      <c r="D338" s="22"/>
      <c r="E338" s="22"/>
    </row>
    <row r="339" spans="4:5" x14ac:dyDescent="0.35">
      <c r="D339" s="22"/>
      <c r="E339" s="22"/>
    </row>
    <row r="340" spans="4:5" x14ac:dyDescent="0.35">
      <c r="D340" s="22"/>
      <c r="E340" s="22"/>
    </row>
    <row r="341" spans="4:5" x14ac:dyDescent="0.35">
      <c r="D341" s="22"/>
      <c r="E341" s="22"/>
    </row>
    <row r="342" spans="4:5" x14ac:dyDescent="0.35">
      <c r="D342" s="22"/>
      <c r="E342" s="22"/>
    </row>
    <row r="343" spans="4:5" x14ac:dyDescent="0.35">
      <c r="D343" s="22"/>
      <c r="E343" s="22"/>
    </row>
    <row r="344" spans="4:5" x14ac:dyDescent="0.35">
      <c r="D344" s="22"/>
      <c r="E344" s="22"/>
    </row>
    <row r="345" spans="4:5" x14ac:dyDescent="0.35">
      <c r="D345" s="22"/>
      <c r="E345" s="22"/>
    </row>
    <row r="346" spans="4:5" x14ac:dyDescent="0.35">
      <c r="D346" s="22"/>
      <c r="E346" s="22"/>
    </row>
    <row r="347" spans="4:5" x14ac:dyDescent="0.35">
      <c r="D347" s="22"/>
      <c r="E347" s="22"/>
    </row>
    <row r="348" spans="4:5" x14ac:dyDescent="0.35">
      <c r="D348" s="22"/>
      <c r="E348" s="22"/>
    </row>
    <row r="349" spans="4:5" x14ac:dyDescent="0.35">
      <c r="D349" s="22"/>
      <c r="E349" s="22"/>
    </row>
    <row r="350" spans="4:5" x14ac:dyDescent="0.35">
      <c r="D350" s="22"/>
      <c r="E350" s="22"/>
    </row>
    <row r="351" spans="4:5" x14ac:dyDescent="0.35">
      <c r="D351" s="22"/>
      <c r="E351" s="22"/>
    </row>
    <row r="352" spans="4:5" x14ac:dyDescent="0.35">
      <c r="D352" s="22"/>
      <c r="E352" s="22"/>
    </row>
    <row r="353" spans="4:5" x14ac:dyDescent="0.35">
      <c r="D353" s="22"/>
      <c r="E353" s="22"/>
    </row>
    <row r="354" spans="4:5" x14ac:dyDescent="0.35">
      <c r="D354" s="22"/>
      <c r="E354" s="22"/>
    </row>
    <row r="355" spans="4:5" x14ac:dyDescent="0.35">
      <c r="D355" s="22"/>
      <c r="E355" s="22"/>
    </row>
    <row r="356" spans="4:5" x14ac:dyDescent="0.35">
      <c r="D356" s="22"/>
      <c r="E356" s="22"/>
    </row>
    <row r="357" spans="4:5" x14ac:dyDescent="0.35">
      <c r="D357" s="22"/>
      <c r="E357" s="22"/>
    </row>
    <row r="358" spans="4:5" x14ac:dyDescent="0.35">
      <c r="D358" s="22"/>
      <c r="E358" s="22"/>
    </row>
    <row r="359" spans="4:5" x14ac:dyDescent="0.35">
      <c r="D359" s="22"/>
      <c r="E359" s="22"/>
    </row>
    <row r="360" spans="4:5" x14ac:dyDescent="0.35">
      <c r="D360" s="22"/>
      <c r="E360" s="22"/>
    </row>
    <row r="361" spans="4:5" x14ac:dyDescent="0.35">
      <c r="D361" s="22"/>
      <c r="E361" s="22"/>
    </row>
    <row r="362" spans="4:5" x14ac:dyDescent="0.35">
      <c r="D362" s="22"/>
      <c r="E362" s="22"/>
    </row>
    <row r="363" spans="4:5" x14ac:dyDescent="0.35">
      <c r="D363" s="22"/>
      <c r="E363" s="22"/>
    </row>
    <row r="364" spans="4:5" x14ac:dyDescent="0.35">
      <c r="D364" s="22"/>
      <c r="E364" s="22"/>
    </row>
    <row r="365" spans="4:5" x14ac:dyDescent="0.35">
      <c r="D365" s="22"/>
      <c r="E365" s="22"/>
    </row>
    <row r="366" spans="4:5" x14ac:dyDescent="0.35">
      <c r="D366" s="22"/>
      <c r="E366" s="22"/>
    </row>
    <row r="367" spans="4:5" x14ac:dyDescent="0.35">
      <c r="D367" s="22"/>
      <c r="E367" s="22"/>
    </row>
    <row r="368" spans="4:5" x14ac:dyDescent="0.35">
      <c r="D368" s="22"/>
      <c r="E368" s="22"/>
    </row>
    <row r="369" spans="4:5" x14ac:dyDescent="0.35">
      <c r="D369" s="22"/>
      <c r="E369" s="22"/>
    </row>
    <row r="370" spans="4:5" x14ac:dyDescent="0.35">
      <c r="D370" s="22"/>
      <c r="E370" s="22"/>
    </row>
    <row r="371" spans="4:5" x14ac:dyDescent="0.35">
      <c r="D371" s="22"/>
      <c r="E371" s="22"/>
    </row>
    <row r="372" spans="4:5" x14ac:dyDescent="0.35">
      <c r="D372" s="22"/>
      <c r="E372" s="22"/>
    </row>
    <row r="373" spans="4:5" x14ac:dyDescent="0.35">
      <c r="D373" s="22"/>
      <c r="E373" s="22"/>
    </row>
    <row r="374" spans="4:5" x14ac:dyDescent="0.35">
      <c r="D374" s="22"/>
      <c r="E374" s="22"/>
    </row>
    <row r="375" spans="4:5" x14ac:dyDescent="0.35">
      <c r="D375" s="22"/>
      <c r="E375" s="22"/>
    </row>
    <row r="376" spans="4:5" x14ac:dyDescent="0.35">
      <c r="D376" s="22"/>
      <c r="E376" s="22"/>
    </row>
    <row r="377" spans="4:5" x14ac:dyDescent="0.35">
      <c r="D377" s="22"/>
      <c r="E377" s="22"/>
    </row>
    <row r="378" spans="4:5" x14ac:dyDescent="0.35">
      <c r="D378" s="22"/>
      <c r="E378" s="22"/>
    </row>
    <row r="379" spans="4:5" x14ac:dyDescent="0.35">
      <c r="D379" s="22"/>
      <c r="E379" s="22"/>
    </row>
    <row r="380" spans="4:5" x14ac:dyDescent="0.35">
      <c r="D380" s="22"/>
      <c r="E380" s="22"/>
    </row>
    <row r="381" spans="4:5" x14ac:dyDescent="0.35">
      <c r="D381" s="22"/>
      <c r="E381" s="22"/>
    </row>
    <row r="382" spans="4:5" x14ac:dyDescent="0.35">
      <c r="D382" s="22"/>
      <c r="E382" s="22"/>
    </row>
    <row r="383" spans="4:5" x14ac:dyDescent="0.35">
      <c r="D383" s="22"/>
      <c r="E383" s="22"/>
    </row>
    <row r="384" spans="4:5" x14ac:dyDescent="0.35">
      <c r="D384" s="22"/>
      <c r="E384" s="22"/>
    </row>
    <row r="385" spans="4:5" x14ac:dyDescent="0.35">
      <c r="D385" s="22"/>
      <c r="E385" s="22"/>
    </row>
    <row r="386" spans="4:5" x14ac:dyDescent="0.35">
      <c r="D386" s="22"/>
      <c r="E386" s="22"/>
    </row>
    <row r="387" spans="4:5" x14ac:dyDescent="0.35">
      <c r="D387" s="22"/>
      <c r="E387" s="22"/>
    </row>
    <row r="388" spans="4:5" x14ac:dyDescent="0.35">
      <c r="D388" s="22"/>
      <c r="E388" s="22"/>
    </row>
    <row r="389" spans="4:5" x14ac:dyDescent="0.35">
      <c r="D389" s="22"/>
      <c r="E389" s="22"/>
    </row>
    <row r="390" spans="4:5" x14ac:dyDescent="0.35">
      <c r="D390" s="22"/>
      <c r="E390" s="22"/>
    </row>
    <row r="391" spans="4:5" x14ac:dyDescent="0.35">
      <c r="D391" s="22"/>
      <c r="E391" s="22"/>
    </row>
    <row r="392" spans="4:5" x14ac:dyDescent="0.35">
      <c r="D392" s="22"/>
      <c r="E392" s="22"/>
    </row>
    <row r="393" spans="4:5" x14ac:dyDescent="0.35">
      <c r="D393" s="22"/>
      <c r="E393" s="22"/>
    </row>
    <row r="394" spans="4:5" x14ac:dyDescent="0.35">
      <c r="D394" s="22"/>
      <c r="E394" s="22"/>
    </row>
    <row r="395" spans="4:5" x14ac:dyDescent="0.35">
      <c r="D395" s="22"/>
      <c r="E395" s="22"/>
    </row>
    <row r="396" spans="4:5" x14ac:dyDescent="0.35">
      <c r="D396" s="22"/>
      <c r="E396" s="22"/>
    </row>
    <row r="397" spans="4:5" x14ac:dyDescent="0.35">
      <c r="D397" s="22"/>
      <c r="E397" s="22"/>
    </row>
    <row r="398" spans="4:5" x14ac:dyDescent="0.35">
      <c r="D398" s="22"/>
      <c r="E398" s="22"/>
    </row>
    <row r="399" spans="4:5" x14ac:dyDescent="0.35">
      <c r="D399" s="22"/>
      <c r="E399" s="22"/>
    </row>
    <row r="400" spans="4:5" x14ac:dyDescent="0.35">
      <c r="D400" s="22"/>
      <c r="E400" s="22"/>
    </row>
    <row r="401" spans="4:5" x14ac:dyDescent="0.35">
      <c r="D401" s="22"/>
      <c r="E401" s="22"/>
    </row>
    <row r="402" spans="4:5" x14ac:dyDescent="0.35">
      <c r="D402" s="22"/>
      <c r="E402" s="22"/>
    </row>
    <row r="403" spans="4:5" x14ac:dyDescent="0.35">
      <c r="D403" s="22"/>
      <c r="E403" s="22"/>
    </row>
    <row r="404" spans="4:5" x14ac:dyDescent="0.35">
      <c r="D404" s="22"/>
      <c r="E404" s="22"/>
    </row>
    <row r="405" spans="4:5" x14ac:dyDescent="0.35">
      <c r="D405" s="22"/>
      <c r="E405" s="22"/>
    </row>
    <row r="406" spans="4:5" x14ac:dyDescent="0.35">
      <c r="D406" s="22"/>
      <c r="E406" s="22"/>
    </row>
    <row r="407" spans="4:5" x14ac:dyDescent="0.35">
      <c r="D407" s="22"/>
      <c r="E407" s="22"/>
    </row>
    <row r="408" spans="4:5" x14ac:dyDescent="0.35">
      <c r="D408" s="22"/>
      <c r="E408" s="22"/>
    </row>
    <row r="409" spans="4:5" x14ac:dyDescent="0.35">
      <c r="D409" s="22"/>
      <c r="E409" s="22"/>
    </row>
    <row r="410" spans="4:5" x14ac:dyDescent="0.35">
      <c r="D410" s="22"/>
      <c r="E410" s="22"/>
    </row>
    <row r="411" spans="4:5" x14ac:dyDescent="0.35">
      <c r="D411" s="22"/>
      <c r="E411" s="22"/>
    </row>
    <row r="412" spans="4:5" x14ac:dyDescent="0.35">
      <c r="D412" s="22"/>
      <c r="E412" s="22"/>
    </row>
    <row r="413" spans="4:5" x14ac:dyDescent="0.35">
      <c r="D413" s="22"/>
      <c r="E413" s="22"/>
    </row>
    <row r="414" spans="4:5" x14ac:dyDescent="0.35">
      <c r="D414" s="22"/>
      <c r="E414" s="22"/>
    </row>
    <row r="415" spans="4:5" x14ac:dyDescent="0.35">
      <c r="D415" s="22"/>
      <c r="E415" s="22"/>
    </row>
    <row r="416" spans="4:5" x14ac:dyDescent="0.35">
      <c r="D416" s="22"/>
      <c r="E416" s="22"/>
    </row>
    <row r="417" spans="4:5" x14ac:dyDescent="0.35">
      <c r="D417" s="22"/>
      <c r="E417" s="22"/>
    </row>
    <row r="418" spans="4:5" x14ac:dyDescent="0.35">
      <c r="D418" s="22"/>
      <c r="E418" s="22"/>
    </row>
    <row r="419" spans="4:5" x14ac:dyDescent="0.35">
      <c r="D419" s="22"/>
      <c r="E419" s="22"/>
    </row>
    <row r="420" spans="4:5" x14ac:dyDescent="0.35">
      <c r="D420" s="22"/>
      <c r="E420" s="22"/>
    </row>
    <row r="421" spans="4:5" x14ac:dyDescent="0.35">
      <c r="D421" s="22"/>
      <c r="E421" s="22"/>
    </row>
    <row r="422" spans="4:5" x14ac:dyDescent="0.35">
      <c r="D422" s="22"/>
      <c r="E422" s="22"/>
    </row>
    <row r="423" spans="4:5" x14ac:dyDescent="0.35">
      <c r="D423" s="22"/>
      <c r="E423" s="22"/>
    </row>
    <row r="424" spans="4:5" x14ac:dyDescent="0.35">
      <c r="D424" s="22"/>
      <c r="E424" s="22"/>
    </row>
    <row r="425" spans="4:5" x14ac:dyDescent="0.35">
      <c r="D425" s="22"/>
      <c r="E425" s="22"/>
    </row>
    <row r="426" spans="4:5" x14ac:dyDescent="0.35">
      <c r="D426" s="22"/>
      <c r="E426" s="22"/>
    </row>
    <row r="427" spans="4:5" x14ac:dyDescent="0.35">
      <c r="D427" s="22"/>
      <c r="E427" s="22"/>
    </row>
    <row r="428" spans="4:5" x14ac:dyDescent="0.35">
      <c r="D428" s="22"/>
      <c r="E428" s="22"/>
    </row>
    <row r="429" spans="4:5" x14ac:dyDescent="0.35">
      <c r="D429" s="22"/>
      <c r="E429" s="22"/>
    </row>
    <row r="430" spans="4:5" x14ac:dyDescent="0.35">
      <c r="D430" s="22"/>
      <c r="E430" s="22"/>
    </row>
    <row r="431" spans="4:5" x14ac:dyDescent="0.35">
      <c r="D431" s="22"/>
      <c r="E431" s="22"/>
    </row>
    <row r="432" spans="4:5" x14ac:dyDescent="0.35">
      <c r="D432" s="22"/>
      <c r="E432" s="22"/>
    </row>
    <row r="433" spans="4:5" x14ac:dyDescent="0.35">
      <c r="D433" s="22"/>
      <c r="E433" s="22"/>
    </row>
    <row r="434" spans="4:5" x14ac:dyDescent="0.35">
      <c r="D434" s="22"/>
      <c r="E434" s="22"/>
    </row>
    <row r="435" spans="4:5" x14ac:dyDescent="0.35">
      <c r="D435" s="22"/>
      <c r="E435" s="22"/>
    </row>
    <row r="436" spans="4:5" x14ac:dyDescent="0.35">
      <c r="D436" s="22"/>
      <c r="E436" s="22"/>
    </row>
    <row r="437" spans="4:5" x14ac:dyDescent="0.35">
      <c r="D437" s="22"/>
      <c r="E437" s="22"/>
    </row>
    <row r="438" spans="4:5" x14ac:dyDescent="0.35">
      <c r="D438" s="22"/>
      <c r="E438" s="22"/>
    </row>
    <row r="439" spans="4:5" x14ac:dyDescent="0.35">
      <c r="D439" s="22"/>
      <c r="E439" s="22"/>
    </row>
    <row r="440" spans="4:5" x14ac:dyDescent="0.35">
      <c r="D440" s="22"/>
      <c r="E440" s="22"/>
    </row>
    <row r="441" spans="4:5" x14ac:dyDescent="0.35">
      <c r="D441" s="22"/>
      <c r="E441" s="22"/>
    </row>
    <row r="442" spans="4:5" x14ac:dyDescent="0.35">
      <c r="D442" s="22"/>
      <c r="E442" s="22"/>
    </row>
    <row r="443" spans="4:5" x14ac:dyDescent="0.35">
      <c r="D443" s="22"/>
      <c r="E443" s="22"/>
    </row>
    <row r="444" spans="4:5" x14ac:dyDescent="0.35">
      <c r="D444" s="22"/>
      <c r="E444" s="22"/>
    </row>
    <row r="445" spans="4:5" x14ac:dyDescent="0.35">
      <c r="D445" s="22"/>
      <c r="E445" s="22"/>
    </row>
    <row r="446" spans="4:5" x14ac:dyDescent="0.35">
      <c r="D446" s="22"/>
      <c r="E446" s="22"/>
    </row>
    <row r="447" spans="4:5" x14ac:dyDescent="0.35">
      <c r="D447" s="22"/>
      <c r="E447" s="22"/>
    </row>
    <row r="448" spans="4:5" x14ac:dyDescent="0.35">
      <c r="D448" s="22"/>
      <c r="E448" s="22"/>
    </row>
    <row r="449" spans="4:5" x14ac:dyDescent="0.35">
      <c r="D449" s="22"/>
      <c r="E449" s="22"/>
    </row>
    <row r="450" spans="4:5" x14ac:dyDescent="0.35">
      <c r="D450" s="22"/>
      <c r="E450" s="22"/>
    </row>
    <row r="451" spans="4:5" x14ac:dyDescent="0.35">
      <c r="D451" s="22"/>
      <c r="E451" s="22"/>
    </row>
    <row r="452" spans="4:5" x14ac:dyDescent="0.35">
      <c r="D452" s="22"/>
      <c r="E452" s="22"/>
    </row>
    <row r="453" spans="4:5" x14ac:dyDescent="0.35">
      <c r="D453" s="22"/>
      <c r="E453" s="22"/>
    </row>
    <row r="454" spans="4:5" x14ac:dyDescent="0.35">
      <c r="D454" s="22"/>
      <c r="E454" s="22"/>
    </row>
    <row r="455" spans="4:5" x14ac:dyDescent="0.35">
      <c r="D455" s="22"/>
      <c r="E455" s="22"/>
    </row>
    <row r="456" spans="4:5" x14ac:dyDescent="0.35">
      <c r="D456" s="22"/>
      <c r="E456" s="22"/>
    </row>
    <row r="457" spans="4:5" x14ac:dyDescent="0.35">
      <c r="D457" s="22"/>
      <c r="E457" s="22"/>
    </row>
    <row r="458" spans="4:5" x14ac:dyDescent="0.35">
      <c r="D458" s="22"/>
      <c r="E458" s="22"/>
    </row>
    <row r="459" spans="4:5" x14ac:dyDescent="0.35">
      <c r="D459" s="22"/>
      <c r="E459" s="22"/>
    </row>
    <row r="460" spans="4:5" x14ac:dyDescent="0.35">
      <c r="D460" s="22"/>
      <c r="E460" s="22"/>
    </row>
    <row r="461" spans="4:5" x14ac:dyDescent="0.35">
      <c r="D461" s="22"/>
      <c r="E461" s="22"/>
    </row>
    <row r="462" spans="4:5" x14ac:dyDescent="0.35">
      <c r="D462" s="22"/>
      <c r="E462" s="22"/>
    </row>
    <row r="463" spans="4:5" x14ac:dyDescent="0.35">
      <c r="D463" s="22"/>
      <c r="E463" s="22"/>
    </row>
    <row r="464" spans="4:5" x14ac:dyDescent="0.35">
      <c r="D464" s="22"/>
      <c r="E464" s="22"/>
    </row>
    <row r="465" spans="4:5" x14ac:dyDescent="0.35">
      <c r="D465" s="22"/>
      <c r="E465" s="22"/>
    </row>
    <row r="466" spans="4:5" x14ac:dyDescent="0.35">
      <c r="D466" s="22"/>
      <c r="E466" s="22"/>
    </row>
    <row r="467" spans="4:5" x14ac:dyDescent="0.35">
      <c r="D467" s="22"/>
      <c r="E467" s="22"/>
    </row>
    <row r="468" spans="4:5" x14ac:dyDescent="0.35">
      <c r="D468" s="22"/>
      <c r="E468" s="22"/>
    </row>
    <row r="469" spans="4:5" x14ac:dyDescent="0.35">
      <c r="D469" s="22"/>
      <c r="E469" s="22"/>
    </row>
    <row r="470" spans="4:5" x14ac:dyDescent="0.35">
      <c r="D470" s="22"/>
      <c r="E470" s="22"/>
    </row>
    <row r="471" spans="4:5" x14ac:dyDescent="0.35">
      <c r="D471" s="22"/>
      <c r="E471" s="22"/>
    </row>
    <row r="472" spans="4:5" x14ac:dyDescent="0.35">
      <c r="D472" s="22"/>
      <c r="E472" s="22"/>
    </row>
    <row r="473" spans="4:5" x14ac:dyDescent="0.35">
      <c r="D473" s="22"/>
      <c r="E473" s="22"/>
    </row>
    <row r="474" spans="4:5" x14ac:dyDescent="0.35">
      <c r="D474" s="22"/>
      <c r="E474" s="22"/>
    </row>
    <row r="475" spans="4:5" x14ac:dyDescent="0.35">
      <c r="D475" s="22"/>
      <c r="E475" s="22"/>
    </row>
    <row r="476" spans="4:5" x14ac:dyDescent="0.35">
      <c r="D476" s="22"/>
      <c r="E476" s="22"/>
    </row>
    <row r="477" spans="4:5" x14ac:dyDescent="0.35">
      <c r="D477" s="22"/>
      <c r="E477" s="22"/>
    </row>
    <row r="478" spans="4:5" x14ac:dyDescent="0.35">
      <c r="D478" s="22"/>
      <c r="E478" s="22"/>
    </row>
    <row r="479" spans="4:5" x14ac:dyDescent="0.35">
      <c r="D479" s="22"/>
      <c r="E479" s="22"/>
    </row>
    <row r="480" spans="4:5" x14ac:dyDescent="0.35">
      <c r="D480" s="22"/>
      <c r="E480" s="22"/>
    </row>
    <row r="481" spans="4:5" x14ac:dyDescent="0.35">
      <c r="D481" s="22"/>
      <c r="E481" s="22"/>
    </row>
    <row r="482" spans="4:5" x14ac:dyDescent="0.35">
      <c r="D482" s="22"/>
      <c r="E482" s="22"/>
    </row>
    <row r="483" spans="4:5" x14ac:dyDescent="0.35">
      <c r="D483" s="22"/>
      <c r="E483" s="22"/>
    </row>
    <row r="484" spans="4:5" x14ac:dyDescent="0.35">
      <c r="D484" s="22"/>
      <c r="E484" s="22"/>
    </row>
    <row r="485" spans="4:5" x14ac:dyDescent="0.35">
      <c r="D485" s="22"/>
      <c r="E485" s="22"/>
    </row>
    <row r="486" spans="4:5" x14ac:dyDescent="0.35">
      <c r="D486" s="22"/>
      <c r="E486" s="22"/>
    </row>
    <row r="487" spans="4:5" x14ac:dyDescent="0.35">
      <c r="D487" s="22"/>
      <c r="E487" s="22"/>
    </row>
    <row r="488" spans="4:5" x14ac:dyDescent="0.35">
      <c r="D488" s="22"/>
      <c r="E488" s="22"/>
    </row>
    <row r="489" spans="4:5" x14ac:dyDescent="0.35">
      <c r="D489" s="22"/>
      <c r="E489" s="22"/>
    </row>
    <row r="490" spans="4:5" x14ac:dyDescent="0.35">
      <c r="D490" s="22"/>
      <c r="E490" s="22"/>
    </row>
    <row r="491" spans="4:5" x14ac:dyDescent="0.35">
      <c r="D491" s="22"/>
      <c r="E491" s="22"/>
    </row>
    <row r="492" spans="4:5" x14ac:dyDescent="0.35">
      <c r="D492" s="22"/>
      <c r="E492" s="22"/>
    </row>
    <row r="493" spans="4:5" x14ac:dyDescent="0.35">
      <c r="D493" s="22"/>
      <c r="E493" s="22"/>
    </row>
    <row r="494" spans="4:5" x14ac:dyDescent="0.35">
      <c r="D494" s="22"/>
      <c r="E494" s="22"/>
    </row>
    <row r="495" spans="4:5" x14ac:dyDescent="0.35">
      <c r="D495" s="22"/>
      <c r="E495" s="22"/>
    </row>
    <row r="496" spans="4:5" x14ac:dyDescent="0.35">
      <c r="D496" s="22"/>
      <c r="E496" s="22"/>
    </row>
    <row r="497" spans="4:5" x14ac:dyDescent="0.35">
      <c r="D497" s="22"/>
      <c r="E497" s="22"/>
    </row>
    <row r="498" spans="4:5" x14ac:dyDescent="0.35">
      <c r="D498" s="22"/>
      <c r="E498" s="22"/>
    </row>
    <row r="499" spans="4:5" x14ac:dyDescent="0.35">
      <c r="D499" s="22"/>
      <c r="E499" s="22"/>
    </row>
    <row r="500" spans="4:5" x14ac:dyDescent="0.35">
      <c r="D500" s="22"/>
      <c r="E500" s="22"/>
    </row>
    <row r="501" spans="4:5" x14ac:dyDescent="0.35">
      <c r="D501" s="22"/>
      <c r="E501" s="22"/>
    </row>
    <row r="502" spans="4:5" x14ac:dyDescent="0.35">
      <c r="D502" s="22"/>
      <c r="E502" s="22"/>
    </row>
    <row r="503" spans="4:5" x14ac:dyDescent="0.35">
      <c r="D503" s="22"/>
      <c r="E503" s="22"/>
    </row>
    <row r="504" spans="4:5" x14ac:dyDescent="0.35">
      <c r="D504" s="22"/>
      <c r="E504" s="22"/>
    </row>
    <row r="505" spans="4:5" x14ac:dyDescent="0.35">
      <c r="D505" s="22"/>
      <c r="E505" s="22"/>
    </row>
    <row r="506" spans="4:5" x14ac:dyDescent="0.35">
      <c r="D506" s="22"/>
      <c r="E506" s="22"/>
    </row>
    <row r="507" spans="4:5" x14ac:dyDescent="0.35">
      <c r="D507" s="22"/>
      <c r="E507" s="22"/>
    </row>
    <row r="508" spans="4:5" x14ac:dyDescent="0.35">
      <c r="D508" s="22"/>
      <c r="E508" s="22"/>
    </row>
    <row r="509" spans="4:5" x14ac:dyDescent="0.35">
      <c r="D509" s="22"/>
      <c r="E509" s="22"/>
    </row>
    <row r="510" spans="4:5" x14ac:dyDescent="0.35">
      <c r="D510" s="22"/>
      <c r="E510" s="22"/>
    </row>
    <row r="511" spans="4:5" x14ac:dyDescent="0.35">
      <c r="D511" s="22"/>
      <c r="E511" s="22"/>
    </row>
    <row r="512" spans="4:5" x14ac:dyDescent="0.35">
      <c r="D512" s="22"/>
      <c r="E512" s="22"/>
    </row>
    <row r="513" spans="4:5" x14ac:dyDescent="0.35">
      <c r="D513" s="22"/>
      <c r="E513" s="22"/>
    </row>
    <row r="514" spans="4:5" x14ac:dyDescent="0.35">
      <c r="D514" s="22"/>
      <c r="E514" s="22"/>
    </row>
    <row r="515" spans="4:5" x14ac:dyDescent="0.35">
      <c r="D515" s="22"/>
      <c r="E515" s="22"/>
    </row>
    <row r="516" spans="4:5" x14ac:dyDescent="0.35">
      <c r="D516" s="22"/>
      <c r="E516" s="22"/>
    </row>
    <row r="517" spans="4:5" x14ac:dyDescent="0.35">
      <c r="D517" s="22"/>
      <c r="E517" s="22"/>
    </row>
    <row r="518" spans="4:5" x14ac:dyDescent="0.35">
      <c r="D518" s="22"/>
      <c r="E518" s="22"/>
    </row>
    <row r="519" spans="4:5" x14ac:dyDescent="0.35">
      <c r="D519" s="22"/>
      <c r="E519" s="22"/>
    </row>
    <row r="520" spans="4:5" x14ac:dyDescent="0.35">
      <c r="D520" s="22"/>
      <c r="E520" s="22"/>
    </row>
    <row r="521" spans="4:5" x14ac:dyDescent="0.35">
      <c r="D521" s="22"/>
      <c r="E521" s="22"/>
    </row>
    <row r="522" spans="4:5" x14ac:dyDescent="0.35">
      <c r="D522" s="22"/>
      <c r="E522" s="22"/>
    </row>
    <row r="523" spans="4:5" x14ac:dyDescent="0.35">
      <c r="D523" s="22"/>
      <c r="E523" s="22"/>
    </row>
    <row r="524" spans="4:5" x14ac:dyDescent="0.35">
      <c r="D524" s="22"/>
      <c r="E524" s="22"/>
    </row>
    <row r="525" spans="4:5" x14ac:dyDescent="0.35">
      <c r="D525" s="22"/>
      <c r="E525" s="22"/>
    </row>
    <row r="526" spans="4:5" x14ac:dyDescent="0.35">
      <c r="D526" s="22"/>
      <c r="E526" s="22"/>
    </row>
    <row r="527" spans="4:5" x14ac:dyDescent="0.35">
      <c r="D527" s="22"/>
      <c r="E527" s="22"/>
    </row>
    <row r="528" spans="4:5" x14ac:dyDescent="0.35">
      <c r="D528" s="22"/>
      <c r="E528" s="22"/>
    </row>
    <row r="529" spans="4:5" x14ac:dyDescent="0.35">
      <c r="D529" s="22"/>
      <c r="E529" s="22"/>
    </row>
    <row r="530" spans="4:5" x14ac:dyDescent="0.35">
      <c r="D530" s="22"/>
      <c r="E530" s="22"/>
    </row>
    <row r="531" spans="4:5" x14ac:dyDescent="0.35">
      <c r="D531" s="22"/>
      <c r="E531" s="22"/>
    </row>
    <row r="532" spans="4:5" x14ac:dyDescent="0.35">
      <c r="D532" s="22"/>
      <c r="E532" s="22"/>
    </row>
    <row r="533" spans="4:5" x14ac:dyDescent="0.35">
      <c r="D533" s="22"/>
      <c r="E533" s="22"/>
    </row>
    <row r="534" spans="4:5" x14ac:dyDescent="0.35">
      <c r="D534" s="22"/>
      <c r="E534" s="22"/>
    </row>
    <row r="535" spans="4:5" x14ac:dyDescent="0.35">
      <c r="D535" s="22"/>
      <c r="E535" s="22"/>
    </row>
    <row r="536" spans="4:5" x14ac:dyDescent="0.35">
      <c r="D536" s="22"/>
      <c r="E536" s="22"/>
    </row>
    <row r="537" spans="4:5" x14ac:dyDescent="0.35">
      <c r="D537" s="22"/>
      <c r="E537" s="22"/>
    </row>
    <row r="538" spans="4:5" x14ac:dyDescent="0.35">
      <c r="D538" s="22"/>
      <c r="E538" s="22"/>
    </row>
    <row r="539" spans="4:5" x14ac:dyDescent="0.35">
      <c r="D539" s="22"/>
      <c r="E539" s="22"/>
    </row>
    <row r="540" spans="4:5" x14ac:dyDescent="0.35">
      <c r="D540" s="22"/>
      <c r="E540" s="22"/>
    </row>
    <row r="541" spans="4:5" x14ac:dyDescent="0.35">
      <c r="D541" s="22"/>
      <c r="E541" s="22"/>
    </row>
    <row r="542" spans="4:5" x14ac:dyDescent="0.35">
      <c r="D542" s="22"/>
      <c r="E542" s="22"/>
    </row>
    <row r="543" spans="4:5" x14ac:dyDescent="0.35">
      <c r="D543" s="22"/>
      <c r="E543" s="22"/>
    </row>
    <row r="544" spans="4:5" x14ac:dyDescent="0.35">
      <c r="D544" s="22"/>
      <c r="E544" s="22"/>
    </row>
    <row r="545" spans="4:5" x14ac:dyDescent="0.35">
      <c r="D545" s="22"/>
      <c r="E545" s="22"/>
    </row>
    <row r="546" spans="4:5" x14ac:dyDescent="0.35">
      <c r="D546" s="22"/>
      <c r="E546" s="22"/>
    </row>
    <row r="547" spans="4:5" x14ac:dyDescent="0.35">
      <c r="D547" s="22"/>
      <c r="E547" s="22"/>
    </row>
    <row r="548" spans="4:5" x14ac:dyDescent="0.35">
      <c r="D548" s="22"/>
      <c r="E548" s="22"/>
    </row>
    <row r="549" spans="4:5" x14ac:dyDescent="0.35">
      <c r="D549" s="22"/>
      <c r="E549" s="22"/>
    </row>
    <row r="550" spans="4:5" x14ac:dyDescent="0.35">
      <c r="D550" s="22"/>
      <c r="E550" s="22"/>
    </row>
    <row r="551" spans="4:5" x14ac:dyDescent="0.35">
      <c r="D551" s="22"/>
      <c r="E551" s="22"/>
    </row>
    <row r="552" spans="4:5" x14ac:dyDescent="0.35">
      <c r="D552" s="22"/>
      <c r="E552" s="22"/>
    </row>
    <row r="553" spans="4:5" x14ac:dyDescent="0.35">
      <c r="D553" s="22"/>
      <c r="E553" s="22"/>
    </row>
    <row r="554" spans="4:5" x14ac:dyDescent="0.35">
      <c r="D554" s="22"/>
      <c r="E554" s="22"/>
    </row>
    <row r="555" spans="4:5" x14ac:dyDescent="0.35">
      <c r="D555" s="22"/>
      <c r="E555" s="22"/>
    </row>
    <row r="556" spans="4:5" x14ac:dyDescent="0.35">
      <c r="D556" s="22"/>
      <c r="E556" s="22"/>
    </row>
    <row r="557" spans="4:5" x14ac:dyDescent="0.35">
      <c r="D557" s="22"/>
      <c r="E557" s="22"/>
    </row>
    <row r="558" spans="4:5" x14ac:dyDescent="0.35">
      <c r="D558" s="22"/>
      <c r="E558" s="22"/>
    </row>
    <row r="559" spans="4:5" x14ac:dyDescent="0.35">
      <c r="D559" s="22"/>
      <c r="E559" s="22"/>
    </row>
    <row r="560" spans="4:5" x14ac:dyDescent="0.35">
      <c r="D560" s="22"/>
      <c r="E560" s="22"/>
    </row>
    <row r="561" spans="4:5" x14ac:dyDescent="0.35">
      <c r="D561" s="22"/>
      <c r="E561" s="22"/>
    </row>
    <row r="562" spans="4:5" x14ac:dyDescent="0.35">
      <c r="D562" s="22"/>
      <c r="E562" s="22"/>
    </row>
    <row r="563" spans="4:5" x14ac:dyDescent="0.35">
      <c r="D563" s="22"/>
      <c r="E563" s="22"/>
    </row>
    <row r="564" spans="4:5" x14ac:dyDescent="0.35">
      <c r="D564" s="22"/>
      <c r="E564" s="22"/>
    </row>
    <row r="565" spans="4:5" x14ac:dyDescent="0.35">
      <c r="D565" s="22"/>
      <c r="E565" s="22"/>
    </row>
    <row r="566" spans="4:5" x14ac:dyDescent="0.35">
      <c r="D566" s="22"/>
      <c r="E566" s="22"/>
    </row>
    <row r="567" spans="4:5" x14ac:dyDescent="0.35">
      <c r="D567" s="22"/>
      <c r="E567" s="22"/>
    </row>
    <row r="568" spans="4:5" x14ac:dyDescent="0.35">
      <c r="D568" s="22"/>
      <c r="E568" s="22"/>
    </row>
    <row r="569" spans="4:5" x14ac:dyDescent="0.35">
      <c r="D569" s="22"/>
      <c r="E569" s="22"/>
    </row>
    <row r="570" spans="4:5" x14ac:dyDescent="0.35">
      <c r="D570" s="22"/>
      <c r="E570" s="22"/>
    </row>
    <row r="571" spans="4:5" x14ac:dyDescent="0.35">
      <c r="D571" s="22"/>
      <c r="E571" s="22"/>
    </row>
    <row r="572" spans="4:5" x14ac:dyDescent="0.35">
      <c r="D572" s="22"/>
      <c r="E572" s="22"/>
    </row>
    <row r="573" spans="4:5" x14ac:dyDescent="0.35">
      <c r="D573" s="22"/>
      <c r="E573" s="22"/>
    </row>
    <row r="574" spans="4:5" x14ac:dyDescent="0.35">
      <c r="D574" s="22"/>
      <c r="E574" s="22"/>
    </row>
    <row r="575" spans="4:5" x14ac:dyDescent="0.35">
      <c r="D575" s="22"/>
      <c r="E575" s="22"/>
    </row>
    <row r="576" spans="4:5" x14ac:dyDescent="0.35">
      <c r="D576" s="22"/>
      <c r="E576" s="22"/>
    </row>
    <row r="577" spans="4:5" x14ac:dyDescent="0.35">
      <c r="D577" s="22"/>
      <c r="E577" s="22"/>
    </row>
    <row r="578" spans="4:5" x14ac:dyDescent="0.35">
      <c r="D578" s="22"/>
      <c r="E578" s="22"/>
    </row>
    <row r="579" spans="4:5" x14ac:dyDescent="0.35">
      <c r="D579" s="22"/>
      <c r="E579" s="22"/>
    </row>
    <row r="580" spans="4:5" x14ac:dyDescent="0.35">
      <c r="D580" s="22"/>
      <c r="E580" s="22"/>
    </row>
    <row r="581" spans="4:5" x14ac:dyDescent="0.35">
      <c r="D581" s="22"/>
      <c r="E581" s="22"/>
    </row>
    <row r="582" spans="4:5" x14ac:dyDescent="0.35">
      <c r="D582" s="22"/>
      <c r="E582" s="22"/>
    </row>
    <row r="583" spans="4:5" x14ac:dyDescent="0.35">
      <c r="D583" s="22"/>
      <c r="E583" s="22"/>
    </row>
    <row r="584" spans="4:5" x14ac:dyDescent="0.35">
      <c r="D584" s="22"/>
      <c r="E584" s="22"/>
    </row>
    <row r="585" spans="4:5" x14ac:dyDescent="0.35">
      <c r="D585" s="22"/>
      <c r="E585" s="22"/>
    </row>
    <row r="586" spans="4:5" x14ac:dyDescent="0.35">
      <c r="D586" s="22"/>
      <c r="E586" s="22"/>
    </row>
    <row r="587" spans="4:5" x14ac:dyDescent="0.35">
      <c r="D587" s="22"/>
      <c r="E587" s="22"/>
    </row>
    <row r="588" spans="4:5" x14ac:dyDescent="0.35">
      <c r="D588" s="22"/>
      <c r="E588" s="22"/>
    </row>
    <row r="589" spans="4:5" x14ac:dyDescent="0.35">
      <c r="D589" s="22"/>
      <c r="E589" s="22"/>
    </row>
    <row r="590" spans="4:5" x14ac:dyDescent="0.35">
      <c r="D590" s="22"/>
      <c r="E590" s="22"/>
    </row>
    <row r="591" spans="4:5" x14ac:dyDescent="0.35">
      <c r="D591" s="22"/>
      <c r="E591" s="22"/>
    </row>
    <row r="592" spans="4:5" x14ac:dyDescent="0.35">
      <c r="D592" s="22"/>
      <c r="E592" s="22"/>
    </row>
    <row r="593" spans="4:5" x14ac:dyDescent="0.35">
      <c r="D593" s="22"/>
      <c r="E593" s="22"/>
    </row>
    <row r="594" spans="4:5" x14ac:dyDescent="0.35">
      <c r="D594" s="22"/>
      <c r="E594" s="22"/>
    </row>
    <row r="595" spans="4:5" x14ac:dyDescent="0.35">
      <c r="D595" s="22"/>
      <c r="E595" s="22"/>
    </row>
    <row r="596" spans="4:5" x14ac:dyDescent="0.35">
      <c r="D596" s="22"/>
      <c r="E596" s="22"/>
    </row>
    <row r="597" spans="4:5" x14ac:dyDescent="0.35">
      <c r="D597" s="22"/>
      <c r="E597" s="22"/>
    </row>
    <row r="598" spans="4:5" x14ac:dyDescent="0.35">
      <c r="D598" s="22"/>
      <c r="E598" s="22"/>
    </row>
    <row r="599" spans="4:5" x14ac:dyDescent="0.35">
      <c r="D599" s="22"/>
      <c r="E599" s="22"/>
    </row>
    <row r="600" spans="4:5" x14ac:dyDescent="0.35">
      <c r="D600" s="22"/>
      <c r="E600" s="22"/>
    </row>
    <row r="601" spans="4:5" x14ac:dyDescent="0.35">
      <c r="D601" s="22"/>
      <c r="E601" s="22"/>
    </row>
    <row r="602" spans="4:5" x14ac:dyDescent="0.35">
      <c r="D602" s="22"/>
      <c r="E602" s="22"/>
    </row>
    <row r="603" spans="4:5" x14ac:dyDescent="0.35">
      <c r="D603" s="22"/>
      <c r="E603" s="22"/>
    </row>
    <row r="604" spans="4:5" x14ac:dyDescent="0.35">
      <c r="D604" s="22"/>
      <c r="E604" s="22"/>
    </row>
    <row r="605" spans="4:5" x14ac:dyDescent="0.35">
      <c r="D605" s="22"/>
      <c r="E605" s="22"/>
    </row>
    <row r="606" spans="4:5" x14ac:dyDescent="0.35">
      <c r="D606" s="22"/>
      <c r="E606" s="22"/>
    </row>
    <row r="607" spans="4:5" x14ac:dyDescent="0.35">
      <c r="D607" s="22"/>
      <c r="E607" s="22"/>
    </row>
    <row r="608" spans="4:5" x14ac:dyDescent="0.35">
      <c r="D608" s="22"/>
      <c r="E608" s="22"/>
    </row>
    <row r="609" spans="4:5" x14ac:dyDescent="0.35">
      <c r="D609" s="22"/>
      <c r="E609" s="22"/>
    </row>
    <row r="610" spans="4:5" x14ac:dyDescent="0.35">
      <c r="D610" s="22"/>
      <c r="E610" s="22"/>
    </row>
    <row r="611" spans="4:5" x14ac:dyDescent="0.35">
      <c r="D611" s="22"/>
      <c r="E611" s="22"/>
    </row>
    <row r="612" spans="4:5" x14ac:dyDescent="0.35">
      <c r="D612" s="22"/>
      <c r="E612" s="22"/>
    </row>
    <row r="613" spans="4:5" x14ac:dyDescent="0.35">
      <c r="D613" s="22"/>
      <c r="E613" s="22"/>
    </row>
    <row r="614" spans="4:5" x14ac:dyDescent="0.35">
      <c r="D614" s="22"/>
      <c r="E614" s="22"/>
    </row>
    <row r="615" spans="4:5" x14ac:dyDescent="0.35">
      <c r="D615" s="22"/>
      <c r="E615" s="22"/>
    </row>
    <row r="616" spans="4:5" x14ac:dyDescent="0.35">
      <c r="D616" s="22"/>
      <c r="E616" s="22"/>
    </row>
    <row r="617" spans="4:5" x14ac:dyDescent="0.35">
      <c r="D617" s="22"/>
      <c r="E617" s="22"/>
    </row>
    <row r="618" spans="4:5" x14ac:dyDescent="0.35">
      <c r="D618" s="22"/>
      <c r="E618" s="22"/>
    </row>
    <row r="619" spans="4:5" x14ac:dyDescent="0.35">
      <c r="D619" s="22"/>
      <c r="E619" s="22"/>
    </row>
    <row r="620" spans="4:5" x14ac:dyDescent="0.35">
      <c r="D620" s="22"/>
      <c r="E620" s="22"/>
    </row>
    <row r="621" spans="4:5" x14ac:dyDescent="0.35">
      <c r="D621" s="22"/>
      <c r="E621" s="22"/>
    </row>
    <row r="622" spans="4:5" x14ac:dyDescent="0.35">
      <c r="D622" s="22"/>
      <c r="E622" s="22"/>
    </row>
    <row r="623" spans="4:5" x14ac:dyDescent="0.35">
      <c r="D623" s="22"/>
      <c r="E623" s="22"/>
    </row>
    <row r="624" spans="4:5" x14ac:dyDescent="0.35">
      <c r="D624" s="22"/>
      <c r="E624" s="22"/>
    </row>
    <row r="625" spans="4:5" x14ac:dyDescent="0.35">
      <c r="D625" s="22"/>
      <c r="E625" s="22"/>
    </row>
    <row r="626" spans="4:5" x14ac:dyDescent="0.35">
      <c r="D626" s="22"/>
      <c r="E626" s="22"/>
    </row>
    <row r="627" spans="4:5" x14ac:dyDescent="0.35">
      <c r="D627" s="22"/>
      <c r="E627" s="22"/>
    </row>
    <row r="628" spans="4:5" x14ac:dyDescent="0.35">
      <c r="D628" s="22"/>
      <c r="E628" s="22"/>
    </row>
    <row r="629" spans="4:5" x14ac:dyDescent="0.35">
      <c r="D629" s="22"/>
      <c r="E629" s="22"/>
    </row>
    <row r="630" spans="4:5" x14ac:dyDescent="0.35">
      <c r="D630" s="22"/>
      <c r="E630" s="22"/>
    </row>
    <row r="631" spans="4:5" x14ac:dyDescent="0.35">
      <c r="D631" s="22"/>
      <c r="E631" s="22"/>
    </row>
    <row r="632" spans="4:5" x14ac:dyDescent="0.35">
      <c r="D632" s="22"/>
      <c r="E632" s="22"/>
    </row>
    <row r="633" spans="4:5" x14ac:dyDescent="0.35">
      <c r="D633" s="22"/>
      <c r="E633" s="22"/>
    </row>
    <row r="634" spans="4:5" x14ac:dyDescent="0.35">
      <c r="D634" s="22"/>
      <c r="E634" s="22"/>
    </row>
    <row r="635" spans="4:5" x14ac:dyDescent="0.35">
      <c r="D635" s="22"/>
      <c r="E635" s="22"/>
    </row>
    <row r="636" spans="4:5" x14ac:dyDescent="0.35">
      <c r="D636" s="22"/>
      <c r="E636" s="22"/>
    </row>
    <row r="637" spans="4:5" x14ac:dyDescent="0.35">
      <c r="D637" s="22"/>
      <c r="E637" s="22"/>
    </row>
    <row r="638" spans="4:5" x14ac:dyDescent="0.35">
      <c r="D638" s="22"/>
      <c r="E638" s="22"/>
    </row>
    <row r="639" spans="4:5" x14ac:dyDescent="0.35">
      <c r="D639" s="22"/>
      <c r="E639" s="22"/>
    </row>
    <row r="640" spans="4:5" x14ac:dyDescent="0.35">
      <c r="D640" s="22"/>
      <c r="E640" s="22"/>
    </row>
    <row r="641" spans="4:5" x14ac:dyDescent="0.35">
      <c r="D641" s="22"/>
      <c r="E641" s="22"/>
    </row>
    <row r="642" spans="4:5" x14ac:dyDescent="0.35">
      <c r="D642" s="22"/>
      <c r="E642" s="22"/>
    </row>
    <row r="643" spans="4:5" x14ac:dyDescent="0.35">
      <c r="D643" s="22"/>
      <c r="E643" s="22"/>
    </row>
    <row r="644" spans="4:5" x14ac:dyDescent="0.35">
      <c r="D644" s="22"/>
      <c r="E644" s="22"/>
    </row>
    <row r="645" spans="4:5" x14ac:dyDescent="0.35">
      <c r="D645" s="22"/>
      <c r="E645" s="22"/>
    </row>
    <row r="646" spans="4:5" x14ac:dyDescent="0.35">
      <c r="D646" s="22"/>
      <c r="E646" s="22"/>
    </row>
    <row r="647" spans="4:5" x14ac:dyDescent="0.35">
      <c r="D647" s="22"/>
      <c r="E647" s="22"/>
    </row>
    <row r="648" spans="4:5" x14ac:dyDescent="0.35">
      <c r="D648" s="22"/>
      <c r="E648" s="22"/>
    </row>
    <row r="649" spans="4:5" x14ac:dyDescent="0.35">
      <c r="D649" s="22"/>
      <c r="E649" s="22"/>
    </row>
    <row r="650" spans="4:5" x14ac:dyDescent="0.35">
      <c r="D650" s="22"/>
      <c r="E650" s="22"/>
    </row>
    <row r="651" spans="4:5" x14ac:dyDescent="0.35">
      <c r="D651" s="22"/>
      <c r="E651" s="22"/>
    </row>
    <row r="652" spans="4:5" x14ac:dyDescent="0.35">
      <c r="D652" s="22"/>
      <c r="E652" s="22"/>
    </row>
    <row r="653" spans="4:5" x14ac:dyDescent="0.35">
      <c r="D653" s="22"/>
      <c r="E653" s="22"/>
    </row>
    <row r="654" spans="4:5" x14ac:dyDescent="0.35">
      <c r="D654" s="22"/>
      <c r="E654" s="22"/>
    </row>
    <row r="655" spans="4:5" x14ac:dyDescent="0.35">
      <c r="D655" s="22"/>
      <c r="E655" s="22"/>
    </row>
    <row r="656" spans="4:5" x14ac:dyDescent="0.35">
      <c r="D656" s="22"/>
      <c r="E656" s="22"/>
    </row>
    <row r="657" spans="4:5" x14ac:dyDescent="0.35">
      <c r="D657" s="22"/>
      <c r="E657" s="22"/>
    </row>
    <row r="658" spans="4:5" x14ac:dyDescent="0.35">
      <c r="D658" s="22"/>
      <c r="E658" s="22"/>
    </row>
    <row r="659" spans="4:5" x14ac:dyDescent="0.35">
      <c r="D659" s="22"/>
      <c r="E659" s="22"/>
    </row>
    <row r="660" spans="4:5" x14ac:dyDescent="0.35">
      <c r="D660" s="22"/>
      <c r="E660" s="22"/>
    </row>
    <row r="661" spans="4:5" x14ac:dyDescent="0.35">
      <c r="D661" s="22"/>
      <c r="E661" s="22"/>
    </row>
    <row r="662" spans="4:5" x14ac:dyDescent="0.35">
      <c r="D662" s="22"/>
      <c r="E662" s="22"/>
    </row>
    <row r="663" spans="4:5" x14ac:dyDescent="0.35">
      <c r="D663" s="22"/>
      <c r="E663" s="22"/>
    </row>
    <row r="664" spans="4:5" x14ac:dyDescent="0.35">
      <c r="D664" s="22"/>
      <c r="E664" s="22"/>
    </row>
    <row r="665" spans="4:5" x14ac:dyDescent="0.35">
      <c r="D665" s="22"/>
      <c r="E665" s="22"/>
    </row>
    <row r="666" spans="4:5" x14ac:dyDescent="0.35">
      <c r="D666" s="22"/>
      <c r="E666" s="22"/>
    </row>
    <row r="667" spans="4:5" x14ac:dyDescent="0.35">
      <c r="D667" s="22"/>
      <c r="E667" s="22"/>
    </row>
    <row r="668" spans="4:5" x14ac:dyDescent="0.35">
      <c r="D668" s="22"/>
      <c r="E668" s="22"/>
    </row>
    <row r="669" spans="4:5" x14ac:dyDescent="0.35">
      <c r="D669" s="22"/>
      <c r="E669" s="22"/>
    </row>
    <row r="670" spans="4:5" x14ac:dyDescent="0.35">
      <c r="D670" s="22"/>
      <c r="E670" s="22"/>
    </row>
    <row r="671" spans="4:5" x14ac:dyDescent="0.35">
      <c r="D671" s="22"/>
      <c r="E671" s="22"/>
    </row>
    <row r="672" spans="4:5" x14ac:dyDescent="0.35">
      <c r="D672" s="22"/>
      <c r="E672" s="22"/>
    </row>
    <row r="673" spans="4:5" x14ac:dyDescent="0.35">
      <c r="D673" s="22"/>
      <c r="E673" s="22"/>
    </row>
    <row r="674" spans="4:5" x14ac:dyDescent="0.35">
      <c r="D674" s="22"/>
      <c r="E674" s="22"/>
    </row>
    <row r="675" spans="4:5" x14ac:dyDescent="0.35">
      <c r="D675" s="22"/>
      <c r="E675" s="22"/>
    </row>
    <row r="676" spans="4:5" x14ac:dyDescent="0.35">
      <c r="D676" s="22"/>
      <c r="E676" s="22"/>
    </row>
    <row r="677" spans="4:5" x14ac:dyDescent="0.35">
      <c r="D677" s="22"/>
      <c r="E677" s="22"/>
    </row>
    <row r="678" spans="4:5" x14ac:dyDescent="0.35">
      <c r="D678" s="22"/>
      <c r="E678" s="22"/>
    </row>
    <row r="679" spans="4:5" x14ac:dyDescent="0.35">
      <c r="D679" s="22"/>
      <c r="E679" s="22"/>
    </row>
    <row r="680" spans="4:5" x14ac:dyDescent="0.35">
      <c r="D680" s="22"/>
      <c r="E680" s="22"/>
    </row>
    <row r="681" spans="4:5" x14ac:dyDescent="0.35">
      <c r="D681" s="22"/>
      <c r="E681" s="22"/>
    </row>
    <row r="682" spans="4:5" x14ac:dyDescent="0.35">
      <c r="D682" s="22"/>
      <c r="E682" s="22"/>
    </row>
    <row r="683" spans="4:5" x14ac:dyDescent="0.35">
      <c r="D683" s="22"/>
      <c r="E683" s="22"/>
    </row>
    <row r="684" spans="4:5" x14ac:dyDescent="0.35">
      <c r="D684" s="22"/>
      <c r="E684" s="22"/>
    </row>
    <row r="685" spans="4:5" x14ac:dyDescent="0.35">
      <c r="D685" s="22"/>
      <c r="E685" s="22"/>
    </row>
    <row r="686" spans="4:5" x14ac:dyDescent="0.35">
      <c r="D686" s="22"/>
      <c r="E686" s="22"/>
    </row>
    <row r="687" spans="4:5" x14ac:dyDescent="0.35">
      <c r="D687" s="22"/>
      <c r="E687" s="22"/>
    </row>
    <row r="688" spans="4:5" x14ac:dyDescent="0.35">
      <c r="D688" s="22"/>
      <c r="E688" s="22"/>
    </row>
    <row r="689" spans="4:5" x14ac:dyDescent="0.35">
      <c r="D689" s="22"/>
      <c r="E689" s="22"/>
    </row>
    <row r="690" spans="4:5" x14ac:dyDescent="0.35">
      <c r="D690" s="22"/>
      <c r="E690" s="22"/>
    </row>
    <row r="691" spans="4:5" x14ac:dyDescent="0.35">
      <c r="D691" s="22"/>
      <c r="E691" s="22"/>
    </row>
    <row r="692" spans="4:5" x14ac:dyDescent="0.35">
      <c r="D692" s="22"/>
      <c r="E692" s="22"/>
    </row>
    <row r="693" spans="4:5" x14ac:dyDescent="0.35">
      <c r="D693" s="22"/>
      <c r="E693" s="22"/>
    </row>
    <row r="694" spans="4:5" x14ac:dyDescent="0.35">
      <c r="D694" s="22"/>
      <c r="E694" s="22"/>
    </row>
    <row r="695" spans="4:5" x14ac:dyDescent="0.35">
      <c r="D695" s="22"/>
      <c r="E695" s="22"/>
    </row>
    <row r="696" spans="4:5" x14ac:dyDescent="0.35">
      <c r="D696" s="22"/>
      <c r="E696" s="22"/>
    </row>
    <row r="697" spans="4:5" x14ac:dyDescent="0.35">
      <c r="D697" s="22"/>
      <c r="E697" s="22"/>
    </row>
    <row r="698" spans="4:5" x14ac:dyDescent="0.35">
      <c r="D698" s="22"/>
      <c r="E698" s="22"/>
    </row>
    <row r="699" spans="4:5" x14ac:dyDescent="0.35">
      <c r="D699" s="22"/>
      <c r="E699" s="22"/>
    </row>
    <row r="700" spans="4:5" x14ac:dyDescent="0.35">
      <c r="D700" s="22"/>
      <c r="E700" s="22"/>
    </row>
    <row r="701" spans="4:5" x14ac:dyDescent="0.35">
      <c r="D701" s="22"/>
      <c r="E701" s="22"/>
    </row>
    <row r="702" spans="4:5" x14ac:dyDescent="0.35">
      <c r="D702" s="22"/>
      <c r="E702" s="22"/>
    </row>
    <row r="703" spans="4:5" x14ac:dyDescent="0.35">
      <c r="D703" s="22"/>
      <c r="E703" s="22"/>
    </row>
    <row r="704" spans="4:5" x14ac:dyDescent="0.35">
      <c r="D704" s="22"/>
      <c r="E704" s="22"/>
    </row>
    <row r="705" spans="4:5" x14ac:dyDescent="0.35">
      <c r="D705" s="22"/>
      <c r="E705" s="22"/>
    </row>
    <row r="706" spans="4:5" x14ac:dyDescent="0.35">
      <c r="D706" s="22"/>
      <c r="E706" s="22"/>
    </row>
    <row r="707" spans="4:5" x14ac:dyDescent="0.35">
      <c r="D707" s="22"/>
      <c r="E707" s="22"/>
    </row>
    <row r="708" spans="4:5" x14ac:dyDescent="0.35">
      <c r="D708" s="22"/>
      <c r="E708" s="22"/>
    </row>
    <row r="709" spans="4:5" x14ac:dyDescent="0.35">
      <c r="D709" s="22"/>
      <c r="E709" s="22"/>
    </row>
    <row r="710" spans="4:5" x14ac:dyDescent="0.35">
      <c r="D710" s="22"/>
      <c r="E710" s="22"/>
    </row>
    <row r="711" spans="4:5" x14ac:dyDescent="0.35">
      <c r="D711" s="22"/>
      <c r="E711" s="22"/>
    </row>
    <row r="712" spans="4:5" x14ac:dyDescent="0.35">
      <c r="D712" s="22"/>
      <c r="E712" s="22"/>
    </row>
    <row r="713" spans="4:5" x14ac:dyDescent="0.35">
      <c r="D713" s="22"/>
      <c r="E713" s="22"/>
    </row>
    <row r="714" spans="4:5" x14ac:dyDescent="0.35">
      <c r="D714" s="22"/>
      <c r="E714" s="22"/>
    </row>
    <row r="715" spans="4:5" x14ac:dyDescent="0.35">
      <c r="D715" s="22"/>
      <c r="E715" s="22"/>
    </row>
    <row r="716" spans="4:5" x14ac:dyDescent="0.35">
      <c r="D716" s="22"/>
      <c r="E716" s="22"/>
    </row>
    <row r="717" spans="4:5" x14ac:dyDescent="0.35">
      <c r="D717" s="22"/>
      <c r="E717" s="22"/>
    </row>
    <row r="718" spans="4:5" x14ac:dyDescent="0.35">
      <c r="D718" s="22"/>
      <c r="E718" s="22"/>
    </row>
    <row r="719" spans="4:5" x14ac:dyDescent="0.35">
      <c r="D719" s="22"/>
      <c r="E719" s="22"/>
    </row>
    <row r="720" spans="4:5" x14ac:dyDescent="0.35">
      <c r="D720" s="22"/>
      <c r="E720" s="22"/>
    </row>
    <row r="721" spans="4:5" x14ac:dyDescent="0.35">
      <c r="D721" s="22"/>
      <c r="E721" s="22"/>
    </row>
    <row r="722" spans="4:5" x14ac:dyDescent="0.35">
      <c r="D722" s="22"/>
      <c r="E722" s="22"/>
    </row>
    <row r="723" spans="4:5" x14ac:dyDescent="0.35">
      <c r="D723" s="22"/>
      <c r="E723" s="22"/>
    </row>
    <row r="724" spans="4:5" x14ac:dyDescent="0.35">
      <c r="D724" s="22"/>
      <c r="E724" s="22"/>
    </row>
    <row r="725" spans="4:5" x14ac:dyDescent="0.35">
      <c r="D725" s="22"/>
      <c r="E725" s="22"/>
    </row>
    <row r="726" spans="4:5" x14ac:dyDescent="0.35">
      <c r="D726" s="22"/>
      <c r="E726" s="22"/>
    </row>
    <row r="727" spans="4:5" x14ac:dyDescent="0.35">
      <c r="D727" s="22"/>
      <c r="E727" s="22"/>
    </row>
    <row r="728" spans="4:5" x14ac:dyDescent="0.35">
      <c r="D728" s="22"/>
      <c r="E728" s="22"/>
    </row>
    <row r="729" spans="4:5" x14ac:dyDescent="0.35">
      <c r="D729" s="22"/>
      <c r="E729" s="22"/>
    </row>
    <row r="730" spans="4:5" x14ac:dyDescent="0.35">
      <c r="D730" s="22"/>
      <c r="E730" s="22"/>
    </row>
    <row r="731" spans="4:5" x14ac:dyDescent="0.35">
      <c r="D731" s="22"/>
      <c r="E731" s="22"/>
    </row>
    <row r="732" spans="4:5" x14ac:dyDescent="0.35">
      <c r="D732" s="22"/>
      <c r="E732" s="22"/>
    </row>
    <row r="733" spans="4:5" x14ac:dyDescent="0.35">
      <c r="D733" s="22"/>
      <c r="E733" s="22"/>
    </row>
    <row r="734" spans="4:5" x14ac:dyDescent="0.35">
      <c r="D734" s="22"/>
      <c r="E734" s="22"/>
    </row>
    <row r="735" spans="4:5" x14ac:dyDescent="0.35">
      <c r="D735" s="22"/>
      <c r="E735" s="22"/>
    </row>
    <row r="736" spans="4:5" x14ac:dyDescent="0.35">
      <c r="D736" s="22"/>
      <c r="E736" s="22"/>
    </row>
    <row r="737" spans="4:5" x14ac:dyDescent="0.35">
      <c r="D737" s="22"/>
      <c r="E737" s="22"/>
    </row>
    <row r="738" spans="4:5" x14ac:dyDescent="0.35">
      <c r="D738" s="22"/>
      <c r="E738" s="22"/>
    </row>
    <row r="739" spans="4:5" x14ac:dyDescent="0.35">
      <c r="D739" s="22"/>
      <c r="E739" s="22"/>
    </row>
    <row r="740" spans="4:5" x14ac:dyDescent="0.35">
      <c r="D740" s="22"/>
      <c r="E740" s="22"/>
    </row>
    <row r="741" spans="4:5" x14ac:dyDescent="0.35">
      <c r="D741" s="22"/>
      <c r="E741" s="22"/>
    </row>
    <row r="742" spans="4:5" x14ac:dyDescent="0.35">
      <c r="D742" s="22"/>
      <c r="E742" s="22"/>
    </row>
    <row r="743" spans="4:5" x14ac:dyDescent="0.35">
      <c r="D743" s="22"/>
      <c r="E743" s="22"/>
    </row>
    <row r="744" spans="4:5" x14ac:dyDescent="0.35">
      <c r="D744" s="22"/>
      <c r="E744" s="22"/>
    </row>
  </sheetData>
  <phoneticPr fontId="11" type="noConversion"/>
  <conditionalFormatting sqref="G32:G5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2:I5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2:K5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disablePrompts="1" count="1">
    <dataValidation type="list" allowBlank="1" showInputMessage="1" showErrorMessage="1" sqref="C2" xr:uid="{C7B50152-6800-4EAB-AA54-0BB5521C2A66}">
      <formula1>$E$2:$E$4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5AB4E-98B6-4B47-AF8C-588C739B188F}">
  <dimension ref="B2:E39"/>
  <sheetViews>
    <sheetView showGridLines="0" tabSelected="1" topLeftCell="A9" zoomScale="90" zoomScaleNormal="90" workbookViewId="0">
      <selection activeCell="G5" sqref="G5"/>
    </sheetView>
  </sheetViews>
  <sheetFormatPr defaultRowHeight="14.5" x14ac:dyDescent="0.35"/>
  <cols>
    <col min="2" max="2" width="11.81640625" bestFit="1" customWidth="1"/>
    <col min="3" max="4" width="10.90625" customWidth="1"/>
    <col min="5" max="5" width="11.26953125" customWidth="1"/>
  </cols>
  <sheetData>
    <row r="2" spans="2:5" x14ac:dyDescent="0.35">
      <c r="B2" s="37" t="s">
        <v>42</v>
      </c>
      <c r="C2" s="34">
        <f>GARCH!I2</f>
        <v>8.9380578188726301E-2</v>
      </c>
    </row>
    <row r="3" spans="2:5" x14ac:dyDescent="0.35">
      <c r="B3" s="37" t="s">
        <v>40</v>
      </c>
      <c r="C3" s="34">
        <f>GARCH!I3</f>
        <v>0.7</v>
      </c>
    </row>
    <row r="4" spans="2:5" x14ac:dyDescent="0.35">
      <c r="B4" s="37" t="s">
        <v>41</v>
      </c>
      <c r="C4" s="34">
        <f>C3+C2</f>
        <v>0.7893805781887262</v>
      </c>
    </row>
    <row r="5" spans="2:5" ht="16.5" x14ac:dyDescent="0.45">
      <c r="B5" t="s">
        <v>37</v>
      </c>
      <c r="C5" s="36">
        <f ca="1">GARCH!J51</f>
        <v>4.8522356538472917E-4</v>
      </c>
      <c r="D5" s="40" t="s">
        <v>43</v>
      </c>
    </row>
    <row r="6" spans="2:5" ht="16.5" x14ac:dyDescent="0.45">
      <c r="B6" t="s">
        <v>38</v>
      </c>
      <c r="C6" s="36">
        <f ca="1">GARCH!I4/(1-C4)</f>
        <v>5.0351140985141431E-4</v>
      </c>
      <c r="D6" s="41" t="s">
        <v>39</v>
      </c>
    </row>
    <row r="9" spans="2:5" s="10" customFormat="1" ht="26.4" customHeight="1" x14ac:dyDescent="0.35">
      <c r="B9" s="38" t="s">
        <v>34</v>
      </c>
      <c r="C9" s="39" t="s">
        <v>35</v>
      </c>
      <c r="D9" s="39" t="s">
        <v>36</v>
      </c>
      <c r="E9" s="39" t="str">
        <f>B6</f>
        <v>VL (Long Run)</v>
      </c>
    </row>
    <row r="10" spans="2:5" x14ac:dyDescent="0.35">
      <c r="B10" cm="1">
        <f t="array" ref="B10:B39">_xlfn.SEQUENCE(30,1)</f>
        <v>1</v>
      </c>
      <c r="C10" s="42">
        <f ca="1" xml:space="preserve"> $C$6 + ($C$4)^B10 * ($C$5 - $C$6)</f>
        <v>4.8907534061247687E-4</v>
      </c>
      <c r="D10" s="35">
        <f ca="1">SQRT(C10)</f>
        <v>2.2115047832018741E-2</v>
      </c>
      <c r="E10" s="36">
        <f ca="1">C6</f>
        <v>5.0351140985141431E-4</v>
      </c>
    </row>
    <row r="11" spans="2:5" x14ac:dyDescent="0.35">
      <c r="B11">
        <v>2</v>
      </c>
      <c r="C11" s="42">
        <f ca="1" xml:space="preserve"> $C$6 + ($C$4)^B11 * ($C$5 - $C$6)</f>
        <v>4.9211585716880946E-4</v>
      </c>
      <c r="D11" s="35">
        <f t="shared" ref="D11:D39" ca="1" si="0">SQRT(C11)</f>
        <v>2.2183684481366244E-2</v>
      </c>
      <c r="E11" s="36">
        <f ca="1">E10</f>
        <v>5.0351140985141431E-4</v>
      </c>
    </row>
    <row r="12" spans="2:5" x14ac:dyDescent="0.35">
      <c r="B12">
        <v>3</v>
      </c>
      <c r="C12" s="42">
        <f ca="1" xml:space="preserve"> $C$6 + ($C$4)^B12 * ($C$5 - $C$6)</f>
        <v>4.9451598188603955E-4</v>
      </c>
      <c r="D12" s="35">
        <f t="shared" ca="1" si="0"/>
        <v>2.2237715302747256E-2</v>
      </c>
      <c r="E12" s="36">
        <f t="shared" ref="E12:E39" ca="1" si="1">E11</f>
        <v>5.0351140985141431E-4</v>
      </c>
    </row>
    <row r="13" spans="2:5" x14ac:dyDescent="0.35">
      <c r="B13">
        <v>4</v>
      </c>
      <c r="C13" s="42">
        <f ca="1" xml:space="preserve"> $C$6 + ($C$4)^B13 * ($C$5 - $C$6)</f>
        <v>4.9641059372305171E-4</v>
      </c>
      <c r="D13" s="35">
        <f t="shared" ca="1" si="0"/>
        <v>2.2280273645605246E-2</v>
      </c>
      <c r="E13" s="36">
        <f t="shared" ca="1" si="1"/>
        <v>5.0351140985141431E-4</v>
      </c>
    </row>
    <row r="14" spans="2:5" x14ac:dyDescent="0.35">
      <c r="B14">
        <v>5</v>
      </c>
      <c r="C14" s="42">
        <f ca="1" xml:space="preserve"> $C$6 + ($C$4)^B14 * ($C$5 - $C$6)</f>
        <v>4.9790616351039565E-4</v>
      </c>
      <c r="D14" s="35">
        <f t="shared" ca="1" si="0"/>
        <v>2.231381104855008E-2</v>
      </c>
      <c r="E14" s="36">
        <f t="shared" ca="1" si="1"/>
        <v>5.0351140985141431E-4</v>
      </c>
    </row>
    <row r="15" spans="2:5" x14ac:dyDescent="0.35">
      <c r="B15">
        <v>6</v>
      </c>
      <c r="C15" s="42">
        <f ca="1" xml:space="preserve"> $C$6 + ($C$4)^B15 * ($C$5 - $C$6)</f>
        <v>4.9908673725385078E-4</v>
      </c>
      <c r="D15" s="35">
        <f t="shared" ca="1" si="0"/>
        <v>2.2340249265705402E-2</v>
      </c>
      <c r="E15" s="36">
        <f t="shared" ca="1" si="1"/>
        <v>5.0351140985141431E-4</v>
      </c>
    </row>
    <row r="16" spans="2:5" x14ac:dyDescent="0.35">
      <c r="B16">
        <v>7</v>
      </c>
      <c r="C16" s="42">
        <f ca="1" xml:space="preserve"> $C$6 + ($C$4)^B16 * ($C$5 - $C$6)</f>
        <v>5.0001865923805376E-4</v>
      </c>
      <c r="D16" s="35">
        <f t="shared" ca="1" si="0"/>
        <v>2.2361097004352307E-2</v>
      </c>
      <c r="E16" s="36">
        <f t="shared" ca="1" si="1"/>
        <v>5.0351140985141431E-4</v>
      </c>
    </row>
    <row r="17" spans="2:5" x14ac:dyDescent="0.35">
      <c r="B17">
        <v>8</v>
      </c>
      <c r="C17" s="42">
        <f ca="1" xml:space="preserve"> $C$6 + ($C$4)^B17 * ($C$5 - $C$6)</f>
        <v>5.0075430035277071E-4</v>
      </c>
      <c r="D17" s="35">
        <f t="shared" ca="1" si="0"/>
        <v>2.2377540087167105E-2</v>
      </c>
      <c r="E17" s="36">
        <f t="shared" ca="1" si="1"/>
        <v>5.0351140985141431E-4</v>
      </c>
    </row>
    <row r="18" spans="2:5" x14ac:dyDescent="0.35">
      <c r="B18">
        <v>9</v>
      </c>
      <c r="C18" s="42">
        <f ca="1" xml:space="preserve"> $C$6 + ($C$4)^B18 * ($C$5 - $C$6)</f>
        <v>5.0133500116124547E-4</v>
      </c>
      <c r="D18" s="35">
        <f t="shared" ca="1" si="0"/>
        <v>2.2390511409104648E-2</v>
      </c>
      <c r="E18" s="36">
        <f t="shared" ca="1" si="1"/>
        <v>5.0351140985141431E-4</v>
      </c>
    </row>
    <row r="19" spans="2:5" x14ac:dyDescent="0.35">
      <c r="B19">
        <v>10</v>
      </c>
      <c r="C19" s="42">
        <f ca="1" xml:space="preserve"> $C$6 + ($C$4)^B19 * ($C$5 - $C$6)</f>
        <v>5.0179339510119378E-4</v>
      </c>
      <c r="D19" s="35">
        <f t="shared" ca="1" si="0"/>
        <v>2.2400745413963211E-2</v>
      </c>
      <c r="E19" s="36">
        <f t="shared" ca="1" si="1"/>
        <v>5.0351140985141431E-4</v>
      </c>
    </row>
    <row r="20" spans="2:5" x14ac:dyDescent="0.35">
      <c r="B20">
        <v>11</v>
      </c>
      <c r="C20" s="42">
        <f ca="1" xml:space="preserve"> $C$6 + ($C$4)^B20 * ($C$5 - $C$6)</f>
        <v>5.021552423745485E-4</v>
      </c>
      <c r="D20" s="35">
        <f t="shared" ca="1" si="0"/>
        <v>2.2408820637743264E-2</v>
      </c>
      <c r="E20" s="36">
        <f t="shared" ca="1" si="1"/>
        <v>5.0351140985141431E-4</v>
      </c>
    </row>
    <row r="21" spans="2:5" x14ac:dyDescent="0.35">
      <c r="B21">
        <v>12</v>
      </c>
      <c r="C21" s="42">
        <f ca="1" xml:space="preserve"> $C$6 + ($C$4)^B21 * ($C$5 - $C$6)</f>
        <v>5.0244087758440526E-4</v>
      </c>
      <c r="D21" s="35">
        <f t="shared" ca="1" si="0"/>
        <v>2.2415193007966835E-2</v>
      </c>
      <c r="E21" s="36">
        <f t="shared" ca="1" si="1"/>
        <v>5.0351140985141431E-4</v>
      </c>
    </row>
    <row r="22" spans="2:5" x14ac:dyDescent="0.35">
      <c r="B22">
        <v>13</v>
      </c>
      <c r="C22" s="42">
        <f ca="1" xml:space="preserve"> $C$6 + ($C$4)^B22 * ($C$5 - $C$6)</f>
        <v>5.0266635247151294E-4</v>
      </c>
      <c r="D22" s="35">
        <f t="shared" ca="1" si="0"/>
        <v>2.2420221954109039E-2</v>
      </c>
      <c r="E22" s="36">
        <f t="shared" ca="1" si="1"/>
        <v>5.0351140985141431E-4</v>
      </c>
    </row>
    <row r="23" spans="2:5" x14ac:dyDescent="0.35">
      <c r="B23">
        <v>14</v>
      </c>
      <c r="C23" s="42">
        <f ca="1" xml:space="preserve"> $C$6 + ($C$4)^B23 * ($C$5 - $C$6)</f>
        <v>5.0284433796826515E-4</v>
      </c>
      <c r="D23" s="35">
        <f t="shared" ca="1" si="0"/>
        <v>2.242419091000309E-2</v>
      </c>
      <c r="E23" s="36">
        <f t="shared" ca="1" si="1"/>
        <v>5.0351140985141431E-4</v>
      </c>
    </row>
    <row r="24" spans="2:5" x14ac:dyDescent="0.35">
      <c r="B24">
        <v>15</v>
      </c>
      <c r="C24" s="42">
        <f ca="1" xml:space="preserve"> $C$6 + ($C$4)^B24 * ($C$5 - $C$6)</f>
        <v>5.0298483626260056E-4</v>
      </c>
      <c r="D24" s="35">
        <f t="shared" ca="1" si="0"/>
        <v>2.2427323430641487E-2</v>
      </c>
      <c r="E24" s="36">
        <f t="shared" ca="1" si="1"/>
        <v>5.0351140985141431E-4</v>
      </c>
    </row>
    <row r="25" spans="2:5" x14ac:dyDescent="0.35">
      <c r="B25">
        <v>16</v>
      </c>
      <c r="C25" s="42">
        <f ca="1" xml:space="preserve"> $C$6 + ($C$4)^B25 * ($C$5 - $C$6)</f>
        <v>5.0309574288741766E-4</v>
      </c>
      <c r="D25" s="35">
        <f t="shared" ca="1" si="0"/>
        <v>2.2429795872620367E-2</v>
      </c>
      <c r="E25" s="36">
        <f t="shared" ca="1" si="1"/>
        <v>5.0351140985141431E-4</v>
      </c>
    </row>
    <row r="26" spans="2:5" x14ac:dyDescent="0.35">
      <c r="B26">
        <v>17</v>
      </c>
      <c r="C26" s="42">
        <f ca="1" xml:space="preserve"> $C$6 + ($C$4)^B26 * ($C$5 - $C$6)</f>
        <v>5.0318329042304069E-4</v>
      </c>
      <c r="D26" s="35">
        <f t="shared" ca="1" si="0"/>
        <v>2.2431747377835744E-2</v>
      </c>
      <c r="E26" s="36">
        <f t="shared" ca="1" si="1"/>
        <v>5.0351140985141431E-4</v>
      </c>
    </row>
    <row r="27" spans="2:5" x14ac:dyDescent="0.35">
      <c r="B27">
        <v>18</v>
      </c>
      <c r="C27" s="42">
        <f ca="1" xml:space="preserve"> $C$6 + ($C$4)^B27 * ($C$5 - $C$6)</f>
        <v>5.0325239874732979E-4</v>
      </c>
      <c r="D27" s="35">
        <f t="shared" ca="1" si="0"/>
        <v>2.2433287738254724E-2</v>
      </c>
      <c r="E27" s="36">
        <f t="shared" ca="1" si="1"/>
        <v>5.0351140985141431E-4</v>
      </c>
    </row>
    <row r="28" spans="2:5" x14ac:dyDescent="0.35">
      <c r="B28">
        <v>19</v>
      </c>
      <c r="C28" s="42">
        <f ca="1" xml:space="preserve"> $C$6 + ($C$4)^B28 * ($C$5 - $C$6)</f>
        <v>5.0330695151631476E-4</v>
      </c>
      <c r="D28" s="35">
        <f t="shared" ca="1" si="0"/>
        <v>2.2434503594158592E-2</v>
      </c>
      <c r="E28" s="36">
        <f t="shared" ca="1" si="1"/>
        <v>5.0351140985141431E-4</v>
      </c>
    </row>
    <row r="29" spans="2:5" x14ac:dyDescent="0.35">
      <c r="B29">
        <v>20</v>
      </c>
      <c r="C29" s="42">
        <f ca="1" xml:space="preserve"> $C$6 + ($C$4)^B29 * ($C$5 - $C$6)</f>
        <v>5.0335001441263792E-4</v>
      </c>
      <c r="D29" s="35">
        <f t="shared" ca="1" si="0"/>
        <v>2.2435463320659058E-2</v>
      </c>
      <c r="E29" s="36">
        <f t="shared" ca="1" si="1"/>
        <v>5.0351140985141431E-4</v>
      </c>
    </row>
    <row r="30" spans="2:5" x14ac:dyDescent="0.35">
      <c r="B30">
        <v>21</v>
      </c>
      <c r="C30" s="42">
        <f ca="1" xml:space="preserve"> $C$6 + ($C$4)^B30 * ($C$5 - $C$6)</f>
        <v>5.0338400742663597E-4</v>
      </c>
      <c r="D30" s="35">
        <f t="shared" ca="1" si="0"/>
        <v>2.2436220881125145E-2</v>
      </c>
      <c r="E30" s="36">
        <f t="shared" ca="1" si="1"/>
        <v>5.0351140985141431E-4</v>
      </c>
    </row>
    <row r="31" spans="2:5" x14ac:dyDescent="0.35">
      <c r="B31">
        <v>22</v>
      </c>
      <c r="C31" s="42">
        <f ca="1" xml:space="preserve"> $C$6 + ($C$4)^B31 * ($C$5 - $C$6)</f>
        <v>5.0341084085168009E-4</v>
      </c>
      <c r="D31" s="35">
        <f t="shared" ca="1" si="0"/>
        <v>2.2436818866579104E-2</v>
      </c>
      <c r="E31" s="36">
        <f t="shared" ca="1" si="1"/>
        <v>5.0351140985141431E-4</v>
      </c>
    </row>
    <row r="32" spans="2:5" x14ac:dyDescent="0.35">
      <c r="B32">
        <v>23</v>
      </c>
      <c r="C32" s="42">
        <f ca="1" xml:space="preserve"> $C$6 + ($C$4)^B32 * ($C$5 - $C$6)</f>
        <v>5.0343202263625631E-4</v>
      </c>
      <c r="D32" s="35">
        <f t="shared" ca="1" si="0"/>
        <v>2.2437290893426869E-2</v>
      </c>
      <c r="E32" s="36">
        <f t="shared" ca="1" si="1"/>
        <v>5.0351140985141431E-4</v>
      </c>
    </row>
    <row r="33" spans="2:5" x14ac:dyDescent="0.35">
      <c r="B33">
        <v>24</v>
      </c>
      <c r="C33" s="42">
        <f ca="1" xml:space="preserve"> $C$6 + ($C$4)^B33 * ($C$5 - $C$6)</f>
        <v>5.0344874312561203E-4</v>
      </c>
      <c r="D33" s="35">
        <f t="shared" ca="1" si="0"/>
        <v>2.2437663495239697E-2</v>
      </c>
      <c r="E33" s="36">
        <f t="shared" ca="1" si="1"/>
        <v>5.0351140985141431E-4</v>
      </c>
    </row>
    <row r="34" spans="2:5" x14ac:dyDescent="0.35">
      <c r="B34">
        <v>25</v>
      </c>
      <c r="C34" s="42">
        <f ca="1" xml:space="preserve"> $C$6 + ($C$4)^B34 * ($C$5 - $C$6)</f>
        <v>5.0346194195516737E-4</v>
      </c>
      <c r="D34" s="35">
        <f t="shared" ca="1" si="0"/>
        <v>2.2437957615504298E-2</v>
      </c>
      <c r="E34" s="36">
        <f t="shared" ca="1" si="1"/>
        <v>5.0351140985141431E-4</v>
      </c>
    </row>
    <row r="35" spans="2:5" x14ac:dyDescent="0.35">
      <c r="B35">
        <v>26</v>
      </c>
      <c r="C35" s="42">
        <f ca="1" xml:space="preserve"> $C$6 + ($C$4)^B35 * ($C$5 - $C$6)</f>
        <v>5.0347236085487314E-4</v>
      </c>
      <c r="D35" s="35">
        <f t="shared" ca="1" si="0"/>
        <v>2.2438189785605994E-2</v>
      </c>
      <c r="E35" s="36">
        <f t="shared" ca="1" si="1"/>
        <v>5.0351140985141431E-4</v>
      </c>
    </row>
    <row r="36" spans="2:5" x14ac:dyDescent="0.35">
      <c r="B36">
        <v>27</v>
      </c>
      <c r="C36" s="42">
        <f ca="1" xml:space="preserve"> $C$6 + ($C$4)^B36 * ($C$5 - $C$6)</f>
        <v>5.0348058533194692E-4</v>
      </c>
      <c r="D36" s="35">
        <f t="shared" ca="1" si="0"/>
        <v>2.2438373054478503E-2</v>
      </c>
      <c r="E36" s="36">
        <f t="shared" ca="1" si="1"/>
        <v>5.0351140985141431E-4</v>
      </c>
    </row>
    <row r="37" spans="2:5" x14ac:dyDescent="0.35">
      <c r="B37">
        <v>28</v>
      </c>
      <c r="C37" s="42">
        <f ca="1" xml:space="preserve"> $C$6 + ($C$4)^B37 * ($C$5 - $C$6)</f>
        <v>5.0348707757441472E-4</v>
      </c>
      <c r="D37" s="35">
        <f t="shared" ca="1" si="0"/>
        <v>2.2438517722309884E-2</v>
      </c>
      <c r="E37" s="36">
        <f t="shared" ca="1" si="1"/>
        <v>5.0351140985141431E-4</v>
      </c>
    </row>
    <row r="38" spans="2:5" x14ac:dyDescent="0.35">
      <c r="B38">
        <v>29</v>
      </c>
      <c r="C38" s="42">
        <f ca="1" xml:space="preserve"> $C$6 + ($C$4)^B38 * ($C$5 - $C$6)</f>
        <v>5.0349220242452779E-4</v>
      </c>
      <c r="D38" s="35">
        <f t="shared" ca="1" si="0"/>
        <v>2.2438631919627538E-2</v>
      </c>
      <c r="E38" s="36">
        <f t="shared" ca="1" si="1"/>
        <v>5.0351140985141431E-4</v>
      </c>
    </row>
    <row r="39" spans="2:5" x14ac:dyDescent="0.35">
      <c r="B39">
        <v>30</v>
      </c>
      <c r="C39" s="42">
        <f ca="1" xml:space="preserve"> $C$6 + ($C$4)^B39 * ($C$5 - $C$6)</f>
        <v>5.0349624788167307E-4</v>
      </c>
      <c r="D39" s="35">
        <f t="shared" ca="1" si="0"/>
        <v>2.2438722064361712E-2</v>
      </c>
      <c r="E39" s="36">
        <f t="shared" ca="1" si="1"/>
        <v>5.0351140985141431E-4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GARCH</vt:lpstr>
      <vt:lpstr>Forecasting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2026-04-04T04:18:32Z</dcterms:modified>
</cp:coreProperties>
</file>