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205" documentId="11_F25DC773A252ABDACC1048D7991B778C5ADE58EC" xr6:coauthVersionLast="47" xr6:coauthVersionMax="47" xr10:uidLastSave="{638F58AE-3C05-4470-AD04-4145486A606B}"/>
  <bookViews>
    <workbookView xWindow="-110" yWindow="-110" windowWidth="19420" windowHeight="10300" activeTab="1" xr2:uid="{00000000-000D-0000-FFFF-FFFF00000000}"/>
  </bookViews>
  <sheets>
    <sheet name="Factor Loading" sheetId="1" r:id="rId1"/>
    <sheet name="Portfolio" sheetId="2" r:id="rId2"/>
    <sheet name="PC1 Simul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D2" i="3"/>
  <c r="D4" i="2"/>
  <c r="E4" i="2"/>
  <c r="D5" i="2"/>
  <c r="E5" i="2"/>
  <c r="D6" i="2"/>
  <c r="E6" i="2"/>
  <c r="D7" i="2"/>
  <c r="E7" i="2"/>
  <c r="E3" i="2"/>
  <c r="D3" i="2"/>
  <c r="G3" i="2" l="1"/>
  <c r="H3" i="2"/>
  <c r="L3" i="2" l="1"/>
  <c r="M7" i="2" s="1"/>
  <c r="N7" i="2" s="1"/>
  <c r="M6" i="2"/>
  <c r="N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Shota Modebadze</author>
  </authors>
  <commentList>
    <comment ref="I3" authorId="0" shapeId="0" xr:uid="{C7FEF452-2B1C-43B6-85DB-8D143B67074F}">
      <text>
        <r>
          <rPr>
            <b/>
            <sz val="9"/>
            <color indexed="81"/>
            <rFont val="Tahoma"/>
            <family val="2"/>
          </rPr>
          <t>Shota Modebadze:</t>
        </r>
        <r>
          <rPr>
            <sz val="9"/>
            <color indexed="81"/>
            <rFont val="Tahoma"/>
            <family val="2"/>
          </rPr>
          <t xml:space="preserve">
PC1 Simulation sheet shows how the factor score is received, and standard deviation will be calculated after many observations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Shota Modebadze</author>
  </authors>
  <commentList>
    <comment ref="C1" authorId="0" shapeId="0" xr:uid="{29FEF3B2-8401-47DE-B9BB-DAB57CB7AC5A}">
      <text>
        <r>
          <rPr>
            <b/>
            <sz val="9"/>
            <color indexed="81"/>
            <rFont val="Tahoma"/>
            <family val="2"/>
          </rPr>
          <t>Shota Modebadze:</t>
        </r>
        <r>
          <rPr>
            <sz val="9"/>
            <color indexed="81"/>
            <rFont val="Tahoma"/>
            <family val="2"/>
          </rPr>
          <t xml:space="preserve">
Parallel Shift means same amount changes in all maturity rates… bp = 0.01%</t>
        </r>
      </text>
    </comment>
  </commentList>
</comments>
</file>

<file path=xl/sharedStrings.xml><?xml version="1.0" encoding="utf-8"?>
<sst xmlns="http://schemas.openxmlformats.org/spreadsheetml/2006/main" count="58" uniqueCount="39">
  <si>
    <t>Maturity</t>
  </si>
  <si>
    <t>PC1</t>
  </si>
  <si>
    <t>PC2</t>
  </si>
  <si>
    <t>PC3</t>
  </si>
  <si>
    <t>PC4</t>
  </si>
  <si>
    <t>PC5</t>
  </si>
  <si>
    <t>PC6</t>
  </si>
  <si>
    <t>PC7</t>
  </si>
  <si>
    <t>PC8</t>
  </si>
  <si>
    <t>PC9</t>
  </si>
  <si>
    <t>PC10</t>
  </si>
  <si>
    <t>12m</t>
  </si>
  <si>
    <t>2y</t>
  </si>
  <si>
    <t>3y</t>
  </si>
  <si>
    <t>4y</t>
  </si>
  <si>
    <t>5y</t>
  </si>
  <si>
    <t>Exposure</t>
  </si>
  <si>
    <t>3m</t>
  </si>
  <si>
    <t>6m</t>
  </si>
  <si>
    <t>7y</t>
  </si>
  <si>
    <t>10y</t>
  </si>
  <si>
    <t>30y</t>
  </si>
  <si>
    <t>PC1 Factor Exposure</t>
  </si>
  <si>
    <t>PC2 Factor Exposure</t>
  </si>
  <si>
    <t>PC1 → parallel shift</t>
  </si>
  <si>
    <t>PC2 → twist</t>
  </si>
  <si>
    <t>PC3 → curvature</t>
  </si>
  <si>
    <t>etc.</t>
  </si>
  <si>
    <t>PC1 loading</t>
  </si>
  <si>
    <t>Yield Change (bp)</t>
  </si>
  <si>
    <t>PC1 Factor Score</t>
  </si>
  <si>
    <t>Portfolio STDV</t>
  </si>
  <si>
    <t>PC1 STDV</t>
  </si>
  <si>
    <t>PC2 STDV</t>
  </si>
  <si>
    <t>Conf. Int</t>
  </si>
  <si>
    <t>Z</t>
  </si>
  <si>
    <t>VaR</t>
  </si>
  <si>
    <t>days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</si>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</sst>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71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/>
    <xf numFmtId="0" fontId="0" fillId="0" borderId="5" xfId="0" applyBorder="1" applyAlignment="1">
      <alignment vertical="center"/>
    </xf>
    <xf numFmtId="43" fontId="0" fillId="0" borderId="0" xfId="1" applyNumberFormat="1" applyFont="1" applyBorder="1" applyAlignment="1">
      <alignment horizontal="right"/>
    </xf>
    <xf numFmtId="43" fontId="0" fillId="0" borderId="6" xfId="1" applyNumberFormat="1" applyFont="1" applyBorder="1" applyAlignment="1">
      <alignment horizontal="right"/>
    </xf>
    <xf numFmtId="0" fontId="0" fillId="0" borderId="5" xfId="0" applyBorder="1" applyAlignment="1"/>
    <xf numFmtId="0" fontId="0" fillId="0" borderId="7" xfId="0" applyBorder="1" applyAlignment="1"/>
    <xf numFmtId="43" fontId="0" fillId="0" borderId="8" xfId="1" applyNumberFormat="1" applyFont="1" applyBorder="1" applyAlignment="1">
      <alignment horizontal="right"/>
    </xf>
    <xf numFmtId="43" fontId="0" fillId="0" borderId="9" xfId="1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/>
    <xf numFmtId="0" fontId="0" fillId="0" borderId="9" xfId="0" applyBorder="1"/>
    <xf numFmtId="171" fontId="0" fillId="0" borderId="7" xfId="0" applyNumberFormat="1" applyBorder="1"/>
    <xf numFmtId="9" fontId="0" fillId="0" borderId="8" xfId="0" applyNumberFormat="1" applyBorder="1"/>
    <xf numFmtId="2" fontId="0" fillId="0" borderId="9" xfId="0" applyNumberFormat="1" applyBorder="1"/>
    <xf numFmtId="0" fontId="0" fillId="0" borderId="5" xfId="0" applyBorder="1"/>
    <xf numFmtId="44" fontId="0" fillId="0" borderId="0" xfId="2" applyNumberFormat="1" applyFont="1" applyBorder="1"/>
    <xf numFmtId="44" fontId="0" fillId="0" borderId="6" xfId="0" applyNumberFormat="1" applyBorder="1"/>
    <xf numFmtId="0" fontId="0" fillId="0" borderId="7" xfId="0" applyBorder="1"/>
    <xf numFmtId="44" fontId="0" fillId="0" borderId="8" xfId="2" applyNumberFormat="1" applyFont="1" applyBorder="1"/>
    <xf numFmtId="44" fontId="0" fillId="0" borderId="9" xfId="0" applyNumberForma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0" borderId="9" xfId="0" applyFont="1" applyBorder="1"/>
    <xf numFmtId="0" fontId="0" fillId="2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"/>
  <sheetViews>
    <sheetView showGridLines="0" workbookViewId="0">
      <selection activeCell="B2" sqref="B2:L2"/>
    </sheetView>
  </sheetViews>
  <sheetFormatPr defaultRowHeight="14.5" x14ac:dyDescent="0.35"/>
  <sheetData>
    <row r="1" spans="2:12" ht="15" thickBot="1" x14ac:dyDescent="0.4"/>
    <row r="2" spans="2:12" x14ac:dyDescent="0.35"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5" t="s">
        <v>10</v>
      </c>
    </row>
    <row r="3" spans="2:12" x14ac:dyDescent="0.35">
      <c r="B3" s="6" t="s">
        <v>17</v>
      </c>
      <c r="C3" s="7">
        <v>0.21</v>
      </c>
      <c r="D3" s="7">
        <v>-0.56999999999999995</v>
      </c>
      <c r="E3" s="7">
        <v>0.5</v>
      </c>
      <c r="F3" s="7">
        <v>0.47</v>
      </c>
      <c r="G3" s="7">
        <v>-0.39</v>
      </c>
      <c r="H3" s="7">
        <v>-0.02</v>
      </c>
      <c r="I3" s="7">
        <v>0</v>
      </c>
      <c r="J3" s="7">
        <v>0</v>
      </c>
      <c r="K3" s="7">
        <v>0.01</v>
      </c>
      <c r="L3" s="8">
        <v>0</v>
      </c>
    </row>
    <row r="4" spans="2:12" x14ac:dyDescent="0.35">
      <c r="B4" s="9" t="s">
        <v>18</v>
      </c>
      <c r="C4" s="7">
        <v>0.26</v>
      </c>
      <c r="D4" s="7">
        <v>-0.49</v>
      </c>
      <c r="E4" s="7">
        <v>0.23</v>
      </c>
      <c r="F4" s="7">
        <v>-0.37</v>
      </c>
      <c r="G4" s="7">
        <v>0.7</v>
      </c>
      <c r="H4" s="7">
        <v>0.01</v>
      </c>
      <c r="I4" s="7">
        <v>0</v>
      </c>
      <c r="J4" s="7">
        <v>0</v>
      </c>
      <c r="K4" s="7">
        <v>-0.04</v>
      </c>
      <c r="L4" s="8">
        <v>0</v>
      </c>
    </row>
    <row r="5" spans="2:12" x14ac:dyDescent="0.35">
      <c r="B5" s="9" t="s">
        <v>11</v>
      </c>
      <c r="C5" s="7">
        <v>0.32</v>
      </c>
      <c r="D5" s="7">
        <v>-0.32</v>
      </c>
      <c r="E5" s="7">
        <v>-0.37</v>
      </c>
      <c r="F5" s="7">
        <v>-0.57999999999999996</v>
      </c>
      <c r="G5" s="7">
        <v>-0.52</v>
      </c>
      <c r="H5" s="7">
        <v>-0.23</v>
      </c>
      <c r="I5" s="7">
        <v>-0.04</v>
      </c>
      <c r="J5" s="7">
        <v>-0.05</v>
      </c>
      <c r="K5" s="7">
        <v>-0.02</v>
      </c>
      <c r="L5" s="8">
        <v>0.01</v>
      </c>
    </row>
    <row r="6" spans="2:12" x14ac:dyDescent="0.35">
      <c r="B6" s="9" t="s">
        <v>12</v>
      </c>
      <c r="C6" s="7">
        <v>0.35</v>
      </c>
      <c r="D6" s="7">
        <v>-0.1</v>
      </c>
      <c r="E6" s="7">
        <v>-0.38</v>
      </c>
      <c r="F6" s="7">
        <v>0.02</v>
      </c>
      <c r="G6" s="7">
        <v>0.14000000000000001</v>
      </c>
      <c r="H6" s="7">
        <v>0.17</v>
      </c>
      <c r="I6" s="7">
        <v>0.01</v>
      </c>
      <c r="J6" s="7">
        <v>0</v>
      </c>
      <c r="K6" s="7">
        <v>-0.01</v>
      </c>
      <c r="L6" s="8">
        <v>-0.12</v>
      </c>
    </row>
    <row r="7" spans="2:12" x14ac:dyDescent="0.35">
      <c r="B7" s="9" t="s">
        <v>13</v>
      </c>
      <c r="C7" s="7">
        <v>0.36</v>
      </c>
      <c r="D7" s="7">
        <v>0.02</v>
      </c>
      <c r="E7" s="7">
        <v>-0.3</v>
      </c>
      <c r="F7" s="7">
        <v>0.15</v>
      </c>
      <c r="G7" s="7">
        <v>0.28000000000000003</v>
      </c>
      <c r="H7" s="7">
        <v>0.46</v>
      </c>
      <c r="I7" s="7">
        <v>0.04</v>
      </c>
      <c r="J7" s="7">
        <v>-0.1</v>
      </c>
      <c r="K7" s="7">
        <v>0.01</v>
      </c>
      <c r="L7" s="8">
        <v>-0.05</v>
      </c>
    </row>
    <row r="8" spans="2:12" x14ac:dyDescent="0.35">
      <c r="B8" s="9" t="s">
        <v>14</v>
      </c>
      <c r="C8" s="7">
        <v>0.36</v>
      </c>
      <c r="D8" s="7">
        <v>0.14000000000000001</v>
      </c>
      <c r="E8" s="7">
        <v>-0.12</v>
      </c>
      <c r="F8" s="7">
        <v>0.28000000000000003</v>
      </c>
      <c r="G8" s="7">
        <v>0.17</v>
      </c>
      <c r="H8" s="7">
        <v>0.77</v>
      </c>
      <c r="I8" s="7">
        <v>7.0000000000000007E-2</v>
      </c>
      <c r="J8" s="7">
        <v>-0.06</v>
      </c>
      <c r="K8" s="7">
        <v>0</v>
      </c>
      <c r="L8" s="8">
        <v>-0.09</v>
      </c>
    </row>
    <row r="9" spans="2:12" x14ac:dyDescent="0.35">
      <c r="B9" s="9" t="s">
        <v>15</v>
      </c>
      <c r="C9" s="7">
        <v>0.36</v>
      </c>
      <c r="D9" s="7">
        <v>0.17</v>
      </c>
      <c r="E9" s="7">
        <v>-0.04</v>
      </c>
      <c r="F9" s="7">
        <v>0.46</v>
      </c>
      <c r="G9" s="7">
        <v>0.25</v>
      </c>
      <c r="H9" s="7">
        <v>0.14000000000000001</v>
      </c>
      <c r="I9" s="7">
        <v>0.16</v>
      </c>
      <c r="J9" s="7">
        <v>-0.34</v>
      </c>
      <c r="K9" s="7">
        <v>-0.26</v>
      </c>
      <c r="L9" s="8">
        <v>0</v>
      </c>
    </row>
    <row r="10" spans="2:12" x14ac:dyDescent="0.35">
      <c r="B10" s="9" t="s">
        <v>19</v>
      </c>
      <c r="C10" s="7">
        <v>0.34</v>
      </c>
      <c r="D10" s="7">
        <v>0.27</v>
      </c>
      <c r="E10" s="7">
        <v>0.15</v>
      </c>
      <c r="F10" s="7">
        <v>0.17</v>
      </c>
      <c r="G10" s="7">
        <v>0.14000000000000001</v>
      </c>
      <c r="H10" s="7">
        <v>0.01</v>
      </c>
      <c r="I10" s="7">
        <v>0.08</v>
      </c>
      <c r="J10" s="7">
        <v>-0.18</v>
      </c>
      <c r="K10" s="7">
        <v>-0.54</v>
      </c>
      <c r="L10" s="8">
        <v>-0.23</v>
      </c>
    </row>
    <row r="11" spans="2:12" x14ac:dyDescent="0.35">
      <c r="B11" s="9" t="s">
        <v>20</v>
      </c>
      <c r="C11" s="7">
        <v>0.31</v>
      </c>
      <c r="D11" s="7">
        <v>0.3</v>
      </c>
      <c r="E11" s="7">
        <v>0.28000000000000003</v>
      </c>
      <c r="F11" s="7">
        <v>0.59</v>
      </c>
      <c r="G11" s="7">
        <v>0.01</v>
      </c>
      <c r="H11" s="7">
        <v>0.33</v>
      </c>
      <c r="I11" s="7">
        <v>0</v>
      </c>
      <c r="J11" s="7">
        <v>-0.63</v>
      </c>
      <c r="K11" s="7">
        <v>0.52</v>
      </c>
      <c r="L11" s="8">
        <v>-0.14000000000000001</v>
      </c>
    </row>
    <row r="12" spans="2:12" ht="15" thickBot="1" x14ac:dyDescent="0.4">
      <c r="B12" s="10" t="s">
        <v>21</v>
      </c>
      <c r="C12" s="11">
        <v>0.25</v>
      </c>
      <c r="D12" s="11">
        <v>0.33</v>
      </c>
      <c r="E12" s="11">
        <v>0.46</v>
      </c>
      <c r="F12" s="11">
        <v>0.24</v>
      </c>
      <c r="G12" s="11">
        <v>-0.1</v>
      </c>
      <c r="H12" s="11">
        <v>-0.12</v>
      </c>
      <c r="I12" s="11">
        <v>0</v>
      </c>
      <c r="J12" s="11">
        <v>0.55000000000000004</v>
      </c>
      <c r="K12" s="11">
        <v>-0.13</v>
      </c>
      <c r="L12" s="12">
        <v>-0.08</v>
      </c>
    </row>
    <row r="14" spans="2:12" x14ac:dyDescent="0.35">
      <c r="B14" t="s">
        <v>24</v>
      </c>
    </row>
    <row r="15" spans="2:12" x14ac:dyDescent="0.35">
      <c r="B15" t="s">
        <v>25</v>
      </c>
    </row>
    <row r="16" spans="2:12" x14ac:dyDescent="0.35">
      <c r="B16" t="s">
        <v>26</v>
      </c>
    </row>
    <row r="17" spans="2:2" x14ac:dyDescent="0.35">
      <c r="B17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CEA0D-FD2A-4EEF-A4D4-91AD2FB34464}">
  <dimension ref="B1:N13"/>
  <sheetViews>
    <sheetView showGridLines="0" tabSelected="1" workbookViewId="0">
      <selection activeCell="M11" sqref="M11:O12"/>
    </sheetView>
  </sheetViews>
  <sheetFormatPr defaultRowHeight="14.5" x14ac:dyDescent="0.35"/>
  <cols>
    <col min="1" max="1" width="3.1796875" customWidth="1"/>
    <col min="6" max="6" width="4.6328125" customWidth="1"/>
    <col min="7" max="10" width="10" customWidth="1"/>
    <col min="11" max="11" width="4.90625" customWidth="1"/>
  </cols>
  <sheetData>
    <row r="1" spans="2:14" ht="15" thickBot="1" x14ac:dyDescent="0.4"/>
    <row r="2" spans="2:14" s="1" customFormat="1" ht="28.5" customHeight="1" thickBot="1" x14ac:dyDescent="0.4">
      <c r="B2" s="33" t="s">
        <v>0</v>
      </c>
      <c r="C2" s="34" t="s">
        <v>16</v>
      </c>
      <c r="D2" s="35" t="s">
        <v>1</v>
      </c>
      <c r="E2" s="36" t="s">
        <v>2</v>
      </c>
      <c r="G2" s="38" t="s">
        <v>22</v>
      </c>
      <c r="H2" s="35" t="s">
        <v>23</v>
      </c>
      <c r="I2" s="35" t="s">
        <v>32</v>
      </c>
      <c r="J2" s="36" t="s">
        <v>33</v>
      </c>
      <c r="L2" s="38" t="s">
        <v>31</v>
      </c>
      <c r="M2" s="35" t="s">
        <v>34</v>
      </c>
      <c r="N2" s="36" t="s">
        <v>35</v>
      </c>
    </row>
    <row r="3" spans="2:14" ht="15" thickBot="1" x14ac:dyDescent="0.4">
      <c r="B3" s="16" t="s">
        <v>11</v>
      </c>
      <c r="C3" s="17">
        <v>10</v>
      </c>
      <c r="D3" s="18">
        <f>_xlfn.XLOOKUP(B3, 'Factor Loading'!$B$3:$B$12, 'Factor Loading'!$C$3:$C$12)</f>
        <v>0.32</v>
      </c>
      <c r="E3" s="19">
        <f>_xlfn.XLOOKUP(B3, 'Factor Loading'!$B$3:$B$12, 'Factor Loading'!$D$3:$D$12)</f>
        <v>-0.32</v>
      </c>
      <c r="G3" s="30">
        <f>SUMPRODUCT(C3:C7, D3:D7)</f>
        <v>-8.0000000000000293E-2</v>
      </c>
      <c r="H3" s="22">
        <f>SUMPRODUCT(C3:C7, E3:E7)</f>
        <v>-4.4000000000000004</v>
      </c>
      <c r="I3" s="22">
        <v>17.489999999999998</v>
      </c>
      <c r="J3" s="37">
        <v>6.05</v>
      </c>
      <c r="L3" s="24">
        <f>SQRT((G3^2)*(I3^2) + (H3^2)*(J3^2))</f>
        <v>26.656747000337457</v>
      </c>
      <c r="M3" s="25">
        <v>0.99</v>
      </c>
      <c r="N3" s="26">
        <f>_xlfn.NORM.S.INV(M3)</f>
        <v>2.3263478740408408</v>
      </c>
    </row>
    <row r="4" spans="2:14" ht="15" thickBot="1" x14ac:dyDescent="0.4">
      <c r="B4" s="16" t="s">
        <v>12</v>
      </c>
      <c r="C4" s="17">
        <v>4</v>
      </c>
      <c r="D4" s="18">
        <f>_xlfn.XLOOKUP(B4, 'Factor Loading'!$B$3:$B$12, 'Factor Loading'!$C$3:$C$12)</f>
        <v>0.35</v>
      </c>
      <c r="E4" s="19">
        <f>_xlfn.XLOOKUP(B4, 'Factor Loading'!$B$3:$B$12, 'Factor Loading'!$D$3:$D$12)</f>
        <v>-0.1</v>
      </c>
    </row>
    <row r="5" spans="2:14" ht="15" thickBot="1" x14ac:dyDescent="0.4">
      <c r="B5" s="16" t="s">
        <v>13</v>
      </c>
      <c r="C5" s="17">
        <v>-8</v>
      </c>
      <c r="D5" s="18">
        <f>_xlfn.XLOOKUP(B5, 'Factor Loading'!$B$3:$B$12, 'Factor Loading'!$C$3:$C$12)</f>
        <v>0.36</v>
      </c>
      <c r="E5" s="19">
        <f>_xlfn.XLOOKUP(B5, 'Factor Loading'!$B$3:$B$12, 'Factor Loading'!$D$3:$D$12)</f>
        <v>0.02</v>
      </c>
      <c r="L5" s="39" t="s">
        <v>37</v>
      </c>
      <c r="M5" s="35" t="s">
        <v>36</v>
      </c>
      <c r="N5" s="36" t="s">
        <v>38</v>
      </c>
    </row>
    <row r="6" spans="2:14" x14ac:dyDescent="0.35">
      <c r="B6" s="16" t="s">
        <v>14</v>
      </c>
      <c r="C6" s="17">
        <v>-7</v>
      </c>
      <c r="D6" s="18">
        <f>_xlfn.XLOOKUP(B6, 'Factor Loading'!$B$3:$B$12, 'Factor Loading'!$C$3:$C$12)</f>
        <v>0.36</v>
      </c>
      <c r="E6" s="19">
        <f>_xlfn.XLOOKUP(B6, 'Factor Loading'!$B$3:$B$12, 'Factor Loading'!$D$3:$D$12)</f>
        <v>0.14000000000000001</v>
      </c>
      <c r="L6" s="27">
        <v>1</v>
      </c>
      <c r="M6" s="28">
        <f>L3*N3</f>
        <v>62.012866713079603</v>
      </c>
      <c r="N6" s="29">
        <f>L3 * _xlfn.NORM.S.DIST(_xlfn.NORM.S.INV(M3),FALSE) / (1-M3)</f>
        <v>71.045941173459795</v>
      </c>
    </row>
    <row r="7" spans="2:14" ht="15" thickBot="1" x14ac:dyDescent="0.4">
      <c r="B7" s="20" t="s">
        <v>15</v>
      </c>
      <c r="C7" s="21">
        <v>2</v>
      </c>
      <c r="D7" s="22">
        <f>_xlfn.XLOOKUP(B7, 'Factor Loading'!$B$3:$B$12, 'Factor Loading'!$C$3:$C$12)</f>
        <v>0.36</v>
      </c>
      <c r="E7" s="23">
        <f>_xlfn.XLOOKUP(B7, 'Factor Loading'!$B$3:$B$12, 'Factor Loading'!$D$3:$D$12)</f>
        <v>0.17</v>
      </c>
      <c r="L7" s="30">
        <v>10</v>
      </c>
      <c r="M7" s="31">
        <f>L3* SQRT(L7)</f>
        <v>84.2960355319276</v>
      </c>
      <c r="N7" s="32">
        <f>M7 * _xlfn.NORM.S.DIST(_xlfn.NORM.S.INV(M3),FALSE) / (1-M3)</f>
        <v>224.66699261846875</v>
      </c>
    </row>
    <row r="8" spans="2:14" x14ac:dyDescent="0.35">
      <c r="B8" s="2"/>
    </row>
    <row r="9" spans="2:14" x14ac:dyDescent="0.35">
      <c r="B9" s="2"/>
    </row>
    <row r="10" spans="2:14" x14ac:dyDescent="0.35">
      <c r="B10" s="2"/>
    </row>
    <row r="11" spans="2:14" x14ac:dyDescent="0.35">
      <c r="B11" s="2"/>
      <c r="M11" s="1"/>
    </row>
    <row r="12" spans="2:14" x14ac:dyDescent="0.35">
      <c r="B12" s="2"/>
    </row>
    <row r="13" spans="2:14" x14ac:dyDescent="0.35">
      <c r="B13" s="2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51B6-4163-4EE4-ABF1-EFD8D8BE6DEC}">
  <dimension ref="A1:D11"/>
  <sheetViews>
    <sheetView workbookViewId="0">
      <selection activeCell="C1" sqref="C1"/>
    </sheetView>
  </sheetViews>
  <sheetFormatPr defaultRowHeight="14.5" x14ac:dyDescent="0.35"/>
  <cols>
    <col min="2" max="2" width="15.6328125" customWidth="1"/>
    <col min="3" max="3" width="15.453125" bestFit="1" customWidth="1"/>
    <col min="4" max="4" width="14.6328125" bestFit="1" customWidth="1"/>
  </cols>
  <sheetData>
    <row r="1" spans="1:4" x14ac:dyDescent="0.35">
      <c r="A1" s="3" t="s">
        <v>0</v>
      </c>
      <c r="B1" s="4" t="s">
        <v>28</v>
      </c>
      <c r="C1" s="5" t="s">
        <v>29</v>
      </c>
      <c r="D1" s="5" t="s">
        <v>30</v>
      </c>
    </row>
    <row r="2" spans="1:4" x14ac:dyDescent="0.35">
      <c r="A2" s="2" t="s">
        <v>17</v>
      </c>
      <c r="B2" s="2">
        <v>0.21</v>
      </c>
      <c r="C2">
        <v>5</v>
      </c>
      <c r="D2">
        <f>SUMPRODUCT(B2:B11, C2:C11)</f>
        <v>15.600000000000001</v>
      </c>
    </row>
    <row r="3" spans="1:4" x14ac:dyDescent="0.35">
      <c r="A3" s="2" t="s">
        <v>18</v>
      </c>
      <c r="B3" s="2">
        <v>0.26</v>
      </c>
      <c r="C3">
        <v>5</v>
      </c>
    </row>
    <row r="4" spans="1:4" x14ac:dyDescent="0.35">
      <c r="A4" s="2" t="s">
        <v>11</v>
      </c>
      <c r="B4" s="2">
        <v>0.32</v>
      </c>
      <c r="C4">
        <v>5</v>
      </c>
    </row>
    <row r="5" spans="1:4" x14ac:dyDescent="0.35">
      <c r="A5" s="2" t="s">
        <v>12</v>
      </c>
      <c r="B5" s="2">
        <v>0.35</v>
      </c>
      <c r="C5">
        <v>5</v>
      </c>
    </row>
    <row r="6" spans="1:4" x14ac:dyDescent="0.35">
      <c r="A6" s="2" t="s">
        <v>13</v>
      </c>
      <c r="B6" s="2">
        <v>0.36</v>
      </c>
      <c r="C6">
        <v>5</v>
      </c>
    </row>
    <row r="7" spans="1:4" x14ac:dyDescent="0.35">
      <c r="A7" s="2" t="s">
        <v>14</v>
      </c>
      <c r="B7" s="2">
        <v>0.36</v>
      </c>
      <c r="C7">
        <v>5</v>
      </c>
    </row>
    <row r="8" spans="1:4" x14ac:dyDescent="0.35">
      <c r="A8" s="2" t="s">
        <v>15</v>
      </c>
      <c r="B8" s="2">
        <v>0.36</v>
      </c>
      <c r="C8">
        <v>5</v>
      </c>
    </row>
    <row r="9" spans="1:4" x14ac:dyDescent="0.35">
      <c r="A9" s="2" t="s">
        <v>19</v>
      </c>
      <c r="B9" s="2">
        <v>0.34</v>
      </c>
      <c r="C9">
        <v>5</v>
      </c>
    </row>
    <row r="10" spans="1:4" x14ac:dyDescent="0.35">
      <c r="A10" s="2" t="s">
        <v>20</v>
      </c>
      <c r="B10" s="2">
        <v>0.31</v>
      </c>
      <c r="C10">
        <v>5</v>
      </c>
    </row>
    <row r="11" spans="1:4" x14ac:dyDescent="0.35">
      <c r="A11" s="2" t="s">
        <v>21</v>
      </c>
      <c r="B11" s="2">
        <v>0.25</v>
      </c>
      <c r="C11">
        <v>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Factor Loading</vt:lpstr>
      <vt:lpstr>Portfolio</vt:lpstr>
      <vt:lpstr>PC1 Simulation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2026-03-01T16:15:42Z</dcterms:modified>
</cp:coreProperties>
</file>