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931" documentId="11_F25DC773A252ABDACC1048D7991B778C5ADE58EC" xr6:coauthVersionLast="47" xr6:coauthVersionMax="47" xr10:uidLastSave="{DB8C38B3-2176-408B-97E8-7E89B1B7037F}"/>
  <bookViews>
    <workbookView xWindow="-108" yWindow="-108" windowWidth="23256" windowHeight="12456" firstSheet="1" activeTab="1" xr2:uid="{00000000-000D-0000-FFFF-FFFF00000000}"/>
  </bookViews>
  <sheets>
    <sheet name="Implisit" sheetId="1" state="hidden" r:id="rId1"/>
    <sheet name="Explicit" sheetId="3" r:id="rId2"/>
  </sheets>
  <calcPr calcId="191029" iterateCount="50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R5" i="3"/>
  <c r="Q5" i="3"/>
  <c r="C14" i="3"/>
  <c r="C13" i="3"/>
  <c r="G17" i="3"/>
  <c r="H17" i="3"/>
  <c r="Z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G2" i="3"/>
  <c r="F2" i="3"/>
  <c r="Z17" i="3"/>
  <c r="Z16" i="3"/>
  <c r="Z15" i="3"/>
  <c r="Z14" i="3"/>
  <c r="F14" i="3"/>
  <c r="Z13" i="3"/>
  <c r="F13" i="3"/>
  <c r="Z12" i="3"/>
  <c r="F12" i="3"/>
  <c r="C12" i="3"/>
  <c r="Z11" i="3"/>
  <c r="F11" i="3"/>
  <c r="Z10" i="3"/>
  <c r="Z9" i="3"/>
  <c r="F9" i="3"/>
  <c r="Z8" i="3"/>
  <c r="F8" i="3"/>
  <c r="Z7" i="3"/>
  <c r="F7" i="3"/>
  <c r="E7" i="3"/>
  <c r="F3" i="3"/>
  <c r="F15" i="3" s="1"/>
  <c r="Z7" i="1"/>
  <c r="Z8" i="1"/>
  <c r="Z9" i="1"/>
  <c r="Z10" i="1"/>
  <c r="Z11" i="1"/>
  <c r="Z12" i="1"/>
  <c r="Z13" i="1"/>
  <c r="Z14" i="1"/>
  <c r="Z15" i="1"/>
  <c r="Z16" i="1"/>
  <c r="F3" i="1"/>
  <c r="F8" i="1" s="1"/>
  <c r="F7" i="1"/>
  <c r="F14" i="1"/>
  <c r="F15" i="1"/>
  <c r="E7" i="1"/>
  <c r="C13" i="1"/>
  <c r="C14" i="1" s="1"/>
  <c r="C12" i="1"/>
  <c r="Z17" i="1"/>
  <c r="H4" i="3" l="1"/>
  <c r="P4" i="3"/>
  <c r="K4" i="3"/>
  <c r="T4" i="3"/>
  <c r="J5" i="3"/>
  <c r="S5" i="3"/>
  <c r="I6" i="3"/>
  <c r="I16" i="3" s="1"/>
  <c r="R6" i="3"/>
  <c r="G6" i="3"/>
  <c r="T5" i="3"/>
  <c r="G5" i="3"/>
  <c r="P5" i="3"/>
  <c r="V4" i="3"/>
  <c r="U5" i="3"/>
  <c r="G4" i="3"/>
  <c r="W4" i="3"/>
  <c r="W16" i="3" s="1"/>
  <c r="U6" i="3"/>
  <c r="O4" i="3"/>
  <c r="X4" i="3"/>
  <c r="N5" i="3"/>
  <c r="W5" i="3"/>
  <c r="M6" i="3"/>
  <c r="V6" i="3"/>
  <c r="Q4" i="3"/>
  <c r="Y4" i="3"/>
  <c r="W6" i="3"/>
  <c r="R4" i="3"/>
  <c r="O6" i="3"/>
  <c r="H6" i="3"/>
  <c r="L4" i="3"/>
  <c r="U4" i="3"/>
  <c r="U16" i="3" s="1"/>
  <c r="K5" i="3"/>
  <c r="K16" i="3" s="1"/>
  <c r="J6" i="3"/>
  <c r="S6" i="3"/>
  <c r="L5" i="3"/>
  <c r="K6" i="3"/>
  <c r="T6" i="3"/>
  <c r="P6" i="3"/>
  <c r="N4" i="3"/>
  <c r="M5" i="3"/>
  <c r="V5" i="3"/>
  <c r="L6" i="3"/>
  <c r="X5" i="3"/>
  <c r="I4" i="3"/>
  <c r="H5" i="3"/>
  <c r="H16" i="3" s="1"/>
  <c r="Y5" i="3"/>
  <c r="Y16" i="3" s="1"/>
  <c r="X6" i="3"/>
  <c r="X16" i="3" s="1"/>
  <c r="J4" i="3"/>
  <c r="I5" i="3"/>
  <c r="Y6" i="3"/>
  <c r="M4" i="3"/>
  <c r="O5" i="3"/>
  <c r="O16" i="3" s="1"/>
  <c r="N6" i="3"/>
  <c r="S4" i="3"/>
  <c r="S16" i="3" s="1"/>
  <c r="R16" i="3"/>
  <c r="Q6" i="3"/>
  <c r="F17" i="3"/>
  <c r="F16" i="3"/>
  <c r="G3" i="3"/>
  <c r="F10" i="3"/>
  <c r="E8" i="3"/>
  <c r="E9" i="3" s="1"/>
  <c r="E10" i="3" s="1"/>
  <c r="E11" i="3" s="1"/>
  <c r="E12" i="3" s="1"/>
  <c r="E13" i="3" s="1"/>
  <c r="E14" i="3" s="1"/>
  <c r="E15" i="3" s="1"/>
  <c r="E16" i="3" s="1"/>
  <c r="E17" i="3" s="1"/>
  <c r="G3" i="1"/>
  <c r="F12" i="1"/>
  <c r="F11" i="1"/>
  <c r="F17" i="1"/>
  <c r="F16" i="1"/>
  <c r="F9" i="1"/>
  <c r="F13" i="1"/>
  <c r="F10" i="1"/>
  <c r="G5" i="1"/>
  <c r="G6" i="1"/>
  <c r="G4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N16" i="3" l="1"/>
  <c r="T16" i="3"/>
  <c r="M16" i="3"/>
  <c r="L16" i="3"/>
  <c r="M15" i="3" s="1"/>
  <c r="V16" i="3"/>
  <c r="U15" i="3" s="1"/>
  <c r="G16" i="3"/>
  <c r="G15" i="3" s="1"/>
  <c r="P16" i="3"/>
  <c r="Q16" i="3"/>
  <c r="R15" i="3" s="1"/>
  <c r="J16" i="3"/>
  <c r="I15" i="3" s="1"/>
  <c r="S15" i="3"/>
  <c r="X15" i="3"/>
  <c r="T15" i="3"/>
  <c r="Y15" i="3"/>
  <c r="N15" i="3"/>
  <c r="H3" i="3"/>
  <c r="G17" i="1"/>
  <c r="H3" i="1"/>
  <c r="Q15" i="3" l="1"/>
  <c r="J15" i="3"/>
  <c r="H15" i="3"/>
  <c r="G14" i="3" s="1"/>
  <c r="Y14" i="3"/>
  <c r="H14" i="3"/>
  <c r="O15" i="3"/>
  <c r="N14" i="3" s="1"/>
  <c r="L15" i="3"/>
  <c r="M14" i="3" s="1"/>
  <c r="P15" i="3"/>
  <c r="P14" i="3" s="1"/>
  <c r="W15" i="3"/>
  <c r="X14" i="3" s="1"/>
  <c r="V15" i="3"/>
  <c r="U14" i="3" s="1"/>
  <c r="K15" i="3"/>
  <c r="S14" i="3"/>
  <c r="J14" i="3"/>
  <c r="T14" i="3"/>
  <c r="K14" i="3"/>
  <c r="R14" i="3"/>
  <c r="I3" i="3"/>
  <c r="I3" i="1"/>
  <c r="H17" i="1"/>
  <c r="H4" i="1"/>
  <c r="H6" i="1"/>
  <c r="H5" i="1"/>
  <c r="Q14" i="3" l="1"/>
  <c r="Y13" i="3"/>
  <c r="I14" i="3"/>
  <c r="I13" i="3" s="1"/>
  <c r="V14" i="3"/>
  <c r="O14" i="3"/>
  <c r="P13" i="3" s="1"/>
  <c r="U13" i="3"/>
  <c r="L14" i="3"/>
  <c r="L13" i="3" s="1"/>
  <c r="W14" i="3"/>
  <c r="R13" i="3"/>
  <c r="S13" i="3"/>
  <c r="T13" i="3"/>
  <c r="Q13" i="3"/>
  <c r="G13" i="3"/>
  <c r="I17" i="3"/>
  <c r="J3" i="3"/>
  <c r="I17" i="1"/>
  <c r="J3" i="1"/>
  <c r="I4" i="1"/>
  <c r="I5" i="1"/>
  <c r="I6" i="1"/>
  <c r="O13" i="3" l="1"/>
  <c r="K13" i="3"/>
  <c r="N13" i="3"/>
  <c r="O12" i="3" s="1"/>
  <c r="H13" i="3"/>
  <c r="H12" i="3" s="1"/>
  <c r="G12" i="3"/>
  <c r="J13" i="3"/>
  <c r="I12" i="3" s="1"/>
  <c r="V13" i="3"/>
  <c r="U12" i="3" s="1"/>
  <c r="W13" i="3"/>
  <c r="V12" i="3" s="1"/>
  <c r="M13" i="3"/>
  <c r="X13" i="3"/>
  <c r="R12" i="3"/>
  <c r="Q12" i="3"/>
  <c r="S12" i="3"/>
  <c r="T12" i="3"/>
  <c r="K12" i="3"/>
  <c r="P12" i="3"/>
  <c r="J17" i="3"/>
  <c r="K3" i="3"/>
  <c r="J4" i="1"/>
  <c r="J6" i="1"/>
  <c r="K3" i="1"/>
  <c r="J17" i="1"/>
  <c r="J5" i="1"/>
  <c r="L12" i="3" l="1"/>
  <c r="U11" i="3"/>
  <c r="J12" i="3"/>
  <c r="K11" i="3" s="1"/>
  <c r="T11" i="3"/>
  <c r="Q11" i="3"/>
  <c r="M12" i="3"/>
  <c r="L11" i="3" s="1"/>
  <c r="X12" i="3"/>
  <c r="Y12" i="3"/>
  <c r="W12" i="3"/>
  <c r="V11" i="3" s="1"/>
  <c r="N12" i="3"/>
  <c r="S11" i="3"/>
  <c r="R11" i="3"/>
  <c r="P11" i="3"/>
  <c r="H11" i="3"/>
  <c r="L3" i="3"/>
  <c r="K17" i="3"/>
  <c r="K4" i="1"/>
  <c r="K6" i="1"/>
  <c r="K17" i="1"/>
  <c r="L3" i="1"/>
  <c r="K5" i="1"/>
  <c r="U10" i="3" l="1"/>
  <c r="Q10" i="3"/>
  <c r="S10" i="3"/>
  <c r="I11" i="3"/>
  <c r="J11" i="3"/>
  <c r="K10" i="3" s="1"/>
  <c r="I10" i="3"/>
  <c r="M11" i="3"/>
  <c r="L10" i="3" s="1"/>
  <c r="R10" i="3"/>
  <c r="R9" i="3" s="1"/>
  <c r="T10" i="3"/>
  <c r="W11" i="3"/>
  <c r="V10" i="3" s="1"/>
  <c r="X11" i="3"/>
  <c r="W10" i="3" s="1"/>
  <c r="Y11" i="3"/>
  <c r="O11" i="3"/>
  <c r="N11" i="3"/>
  <c r="V9" i="3"/>
  <c r="M3" i="3"/>
  <c r="L17" i="3"/>
  <c r="L6" i="1"/>
  <c r="L5" i="1"/>
  <c r="M3" i="1"/>
  <c r="L17" i="1"/>
  <c r="L4" i="1"/>
  <c r="T9" i="3" l="1"/>
  <c r="U9" i="3"/>
  <c r="M10" i="3"/>
  <c r="L9" i="3" s="1"/>
  <c r="N10" i="3"/>
  <c r="M9" i="3" s="1"/>
  <c r="J10" i="3"/>
  <c r="K9" i="3" s="1"/>
  <c r="S9" i="3"/>
  <c r="S8" i="3" s="1"/>
  <c r="O10" i="3"/>
  <c r="N9" i="3" s="1"/>
  <c r="M8" i="3" s="1"/>
  <c r="P10" i="3"/>
  <c r="O9" i="3" s="1"/>
  <c r="N8" i="3" s="1"/>
  <c r="X10" i="3"/>
  <c r="W9" i="3" s="1"/>
  <c r="Y10" i="3"/>
  <c r="U8" i="3"/>
  <c r="N3" i="3"/>
  <c r="M17" i="3"/>
  <c r="M4" i="1"/>
  <c r="M6" i="1"/>
  <c r="N3" i="1"/>
  <c r="M17" i="1"/>
  <c r="M5" i="1"/>
  <c r="V8" i="3" l="1"/>
  <c r="L8" i="3"/>
  <c r="M7" i="3" s="1"/>
  <c r="T8" i="3"/>
  <c r="U7" i="3" s="1"/>
  <c r="J9" i="3"/>
  <c r="K8" i="3" s="1"/>
  <c r="L7" i="3" s="1"/>
  <c r="X9" i="3"/>
  <c r="W8" i="3" s="1"/>
  <c r="V7" i="3" s="1"/>
  <c r="Y9" i="3"/>
  <c r="P9" i="3"/>
  <c r="O8" i="3" s="1"/>
  <c r="N7" i="3" s="1"/>
  <c r="Q9" i="3"/>
  <c r="O3" i="3"/>
  <c r="N17" i="3"/>
  <c r="N6" i="1"/>
  <c r="N17" i="1"/>
  <c r="O3" i="1"/>
  <c r="N4" i="1"/>
  <c r="N5" i="1"/>
  <c r="T7" i="3" l="1"/>
  <c r="P8" i="3"/>
  <c r="O7" i="3" s="1"/>
  <c r="R8" i="3"/>
  <c r="Q8" i="3"/>
  <c r="P7" i="3" s="1"/>
  <c r="X8" i="3"/>
  <c r="W7" i="3" s="1"/>
  <c r="Y8" i="3"/>
  <c r="P3" i="3"/>
  <c r="O17" i="3"/>
  <c r="O5" i="1"/>
  <c r="O6" i="1"/>
  <c r="O4" i="1"/>
  <c r="P3" i="1"/>
  <c r="O17" i="1"/>
  <c r="X7" i="3" l="1"/>
  <c r="Y7" i="3"/>
  <c r="S7" i="3"/>
  <c r="Q7" i="3"/>
  <c r="R7" i="3"/>
  <c r="P17" i="3"/>
  <c r="Q3" i="3"/>
  <c r="P4" i="1"/>
  <c r="P6" i="1"/>
  <c r="Q3" i="1"/>
  <c r="P5" i="1"/>
  <c r="P17" i="1"/>
  <c r="Q17" i="3" l="1"/>
  <c r="R3" i="3"/>
  <c r="Q4" i="1"/>
  <c r="Q17" i="1"/>
  <c r="Q5" i="1"/>
  <c r="R3" i="1"/>
  <c r="Q6" i="1"/>
  <c r="R17" i="3" l="1"/>
  <c r="S3" i="3"/>
  <c r="R5" i="1"/>
  <c r="R6" i="1"/>
  <c r="R17" i="1"/>
  <c r="S3" i="1"/>
  <c r="R4" i="1"/>
  <c r="S17" i="3" l="1"/>
  <c r="T3" i="3"/>
  <c r="S4" i="1"/>
  <c r="S5" i="1"/>
  <c r="S6" i="1"/>
  <c r="T3" i="1"/>
  <c r="S17" i="1"/>
  <c r="U3" i="3" l="1"/>
  <c r="T17" i="3"/>
  <c r="T5" i="1"/>
  <c r="T6" i="1"/>
  <c r="U3" i="1"/>
  <c r="T17" i="1"/>
  <c r="T4" i="1"/>
  <c r="V3" i="3" l="1"/>
  <c r="U17" i="3"/>
  <c r="U5" i="1"/>
  <c r="U6" i="1"/>
  <c r="U17" i="1"/>
  <c r="V3" i="1"/>
  <c r="U4" i="1"/>
  <c r="W3" i="3" l="1"/>
  <c r="V17" i="3"/>
  <c r="V6" i="1"/>
  <c r="V5" i="1"/>
  <c r="V17" i="1"/>
  <c r="W3" i="1"/>
  <c r="V4" i="1"/>
  <c r="X3" i="3" l="1"/>
  <c r="W17" i="3"/>
  <c r="W5" i="1"/>
  <c r="W4" i="1"/>
  <c r="X3" i="1"/>
  <c r="W17" i="1"/>
  <c r="W6" i="1"/>
  <c r="X17" i="3" l="1"/>
  <c r="Y3" i="3"/>
  <c r="X6" i="1"/>
  <c r="X17" i="1"/>
  <c r="Y3" i="1"/>
  <c r="X4" i="1"/>
  <c r="X5" i="1"/>
  <c r="Y17" i="3" l="1"/>
  <c r="Z3" i="3"/>
  <c r="Y4" i="1"/>
  <c r="Y5" i="1"/>
  <c r="Z3" i="1"/>
  <c r="Y17" i="1"/>
  <c r="Y6" i="1"/>
  <c r="G11" i="3" l="1"/>
  <c r="H10" i="3" s="1"/>
  <c r="I9" i="3" l="1"/>
  <c r="G10" i="3"/>
  <c r="H9" i="3" s="1"/>
  <c r="I8" i="3" l="1"/>
  <c r="J8" i="3"/>
  <c r="G9" i="3"/>
  <c r="H8" i="3" s="1"/>
  <c r="I7" i="3" l="1"/>
  <c r="G8" i="3"/>
  <c r="K7" i="3"/>
  <c r="J7" i="3"/>
  <c r="H7" i="3" l="1"/>
  <c r="U7" i="1" l="1"/>
  <c r="U8" i="1"/>
  <c r="U9" i="1"/>
  <c r="U10" i="1"/>
  <c r="U11" i="1"/>
  <c r="U12" i="1"/>
  <c r="U13" i="1"/>
  <c r="U14" i="1"/>
  <c r="U15" i="1"/>
  <c r="V7" i="1"/>
  <c r="V8" i="1"/>
  <c r="V9" i="1"/>
  <c r="V10" i="1"/>
  <c r="V11" i="1"/>
  <c r="V12" i="1"/>
  <c r="V13" i="1"/>
  <c r="V14" i="1"/>
  <c r="V15" i="1"/>
  <c r="N7" i="1"/>
  <c r="N8" i="1"/>
  <c r="N9" i="1"/>
  <c r="N10" i="1"/>
  <c r="N11" i="1"/>
  <c r="N12" i="1"/>
  <c r="N13" i="1"/>
  <c r="N14" i="1"/>
  <c r="N15" i="1"/>
  <c r="L7" i="1"/>
  <c r="L8" i="1"/>
  <c r="L9" i="1"/>
  <c r="L10" i="1"/>
  <c r="L11" i="1"/>
  <c r="L15" i="1"/>
  <c r="L14" i="1"/>
  <c r="L13" i="1"/>
  <c r="L12" i="1"/>
  <c r="G7" i="1"/>
  <c r="G16" i="1"/>
  <c r="G15" i="1"/>
  <c r="G14" i="1"/>
  <c r="G13" i="1"/>
  <c r="G12" i="1"/>
  <c r="G11" i="1"/>
  <c r="G10" i="1"/>
  <c r="G9" i="1"/>
  <c r="G8" i="1"/>
  <c r="J15" i="1"/>
  <c r="J14" i="1"/>
  <c r="J13" i="1"/>
  <c r="J12" i="1"/>
  <c r="J11" i="1"/>
  <c r="J10" i="1"/>
  <c r="J9" i="1"/>
  <c r="J8" i="1"/>
  <c r="J7" i="1"/>
  <c r="Y7" i="1"/>
  <c r="Y8" i="1"/>
  <c r="Y9" i="1"/>
  <c r="Y10" i="1"/>
  <c r="Y15" i="1"/>
  <c r="Y14" i="1"/>
  <c r="Y13" i="1"/>
  <c r="Y12" i="1"/>
  <c r="Y11" i="1"/>
  <c r="I7" i="1"/>
  <c r="I8" i="1"/>
  <c r="I9" i="1"/>
  <c r="I15" i="1"/>
  <c r="I14" i="1"/>
  <c r="I13" i="1"/>
  <c r="I12" i="1"/>
  <c r="I11" i="1"/>
  <c r="I10" i="1"/>
  <c r="W15" i="1"/>
  <c r="W14" i="1"/>
  <c r="W13" i="1"/>
  <c r="W12" i="1"/>
  <c r="W11" i="1"/>
  <c r="W10" i="1"/>
  <c r="W9" i="1"/>
  <c r="W8" i="1"/>
  <c r="W7" i="1"/>
  <c r="H7" i="1"/>
  <c r="H8" i="1"/>
  <c r="H9" i="1"/>
  <c r="J16" i="1"/>
  <c r="I16" i="1"/>
  <c r="H16" i="1"/>
  <c r="H15" i="1"/>
  <c r="H14" i="1"/>
  <c r="H13" i="1"/>
  <c r="H12" i="1"/>
  <c r="H11" i="1"/>
  <c r="H10" i="1"/>
  <c r="T7" i="1"/>
  <c r="T8" i="1"/>
  <c r="T9" i="1"/>
  <c r="T15" i="1"/>
  <c r="T14" i="1"/>
  <c r="T13" i="1"/>
  <c r="T12" i="1"/>
  <c r="T11" i="1"/>
  <c r="T10" i="1"/>
  <c r="S7" i="1"/>
  <c r="S15" i="1"/>
  <c r="S14" i="1"/>
  <c r="S13" i="1"/>
  <c r="S12" i="1"/>
  <c r="S11" i="1"/>
  <c r="S10" i="1"/>
  <c r="S9" i="1"/>
  <c r="S8" i="1"/>
  <c r="O7" i="1"/>
  <c r="O15" i="1"/>
  <c r="O14" i="1"/>
  <c r="O13" i="1"/>
  <c r="O12" i="1"/>
  <c r="O11" i="1"/>
  <c r="O10" i="1"/>
  <c r="O9" i="1"/>
  <c r="O8" i="1"/>
  <c r="M7" i="1"/>
  <c r="M15" i="1"/>
  <c r="M14" i="1"/>
  <c r="M13" i="1"/>
  <c r="M12" i="1"/>
  <c r="M11" i="1"/>
  <c r="M10" i="1"/>
  <c r="M9" i="1"/>
  <c r="M8" i="1"/>
  <c r="O16" i="1"/>
  <c r="N16" i="1"/>
  <c r="M16" i="1"/>
  <c r="L16" i="1"/>
  <c r="K16" i="1"/>
  <c r="K15" i="1"/>
  <c r="K14" i="1"/>
  <c r="K13" i="1"/>
  <c r="K12" i="1"/>
  <c r="K11" i="1"/>
  <c r="K10" i="1"/>
  <c r="K9" i="1"/>
  <c r="K8" i="1"/>
  <c r="K7" i="1"/>
  <c r="Q15" i="1"/>
  <c r="Q14" i="1"/>
  <c r="Q13" i="1"/>
  <c r="Q12" i="1"/>
  <c r="Q11" i="1"/>
  <c r="Q10" i="1"/>
  <c r="Q9" i="1"/>
  <c r="Q8" i="1"/>
  <c r="Q7" i="1"/>
  <c r="R15" i="1"/>
  <c r="R14" i="1"/>
  <c r="R13" i="1"/>
  <c r="R12" i="1"/>
  <c r="R11" i="1"/>
  <c r="R10" i="1"/>
  <c r="R9" i="1"/>
  <c r="R8" i="1"/>
  <c r="R7" i="1"/>
  <c r="X15" i="1"/>
  <c r="X14" i="1"/>
  <c r="X13" i="1"/>
  <c r="X12" i="1"/>
  <c r="X11" i="1"/>
  <c r="X10" i="1"/>
  <c r="X9" i="1"/>
  <c r="X8" i="1"/>
  <c r="X7" i="1"/>
  <c r="Y16" i="1"/>
  <c r="X16" i="1"/>
  <c r="W16" i="1"/>
  <c r="V16" i="1"/>
  <c r="U16" i="1"/>
  <c r="T16" i="1"/>
  <c r="S16" i="1"/>
  <c r="R16" i="1"/>
  <c r="Q16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<sst xmlns="http://schemas.openxmlformats.org/spreadsheetml/2006/main" count="29" uniqueCount="15">
  <si>
    <t>Strike K</t>
  </si>
  <si>
    <t>r</t>
  </si>
  <si>
    <t>q</t>
  </si>
  <si>
    <t>σ</t>
  </si>
  <si>
    <t>T</t>
  </si>
  <si>
    <t>Smax</t>
  </si>
  <si>
    <t>M</t>
  </si>
  <si>
    <t>N</t>
  </si>
  <si>
    <t>Δt</t>
  </si>
  <si>
    <t>ΔS</t>
  </si>
  <si>
    <t>a</t>
  </si>
  <si>
    <t>b</t>
  </si>
  <si>
    <t>c</t>
  </si>
  <si>
    <t>ΔT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</si>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</sst>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5" borderId="0" xfId="0" applyFill="1" applyAlignment="1">
      <alignment horizontal="right"/>
    </xf>
    <xf numFmtId="164" fontId="0" fillId="5" borderId="0" xfId="0" applyNumberFormat="1" applyFill="1"/>
    <xf numFmtId="164" fontId="0" fillId="7" borderId="5" xfId="0" applyNumberFormat="1" applyFill="1" applyBorder="1"/>
    <xf numFmtId="164" fontId="0" fillId="3" borderId="0" xfId="0" applyNumberFormat="1" applyFill="1"/>
    <xf numFmtId="164" fontId="0" fillId="7" borderId="7" xfId="0" applyNumberForma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9" fontId="0" fillId="6" borderId="6" xfId="1" applyFont="1" applyFill="1" applyBorder="1" applyAlignment="1">
      <alignment horizontal="right" vertical="center" wrapText="1"/>
    </xf>
    <xf numFmtId="0" fontId="0" fillId="6" borderId="6" xfId="0" applyFill="1" applyBorder="1" applyAlignment="1">
      <alignment horizontal="right" vertical="center" wrapText="1"/>
    </xf>
    <xf numFmtId="9" fontId="0" fillId="6" borderId="6" xfId="0" applyNumberFormat="1" applyFill="1" applyBorder="1" applyAlignment="1">
      <alignment horizontal="right" vertical="center" wrapText="1"/>
    </xf>
    <xf numFmtId="2" fontId="0" fillId="6" borderId="6" xfId="0" applyNumberFormat="1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4" borderId="10" xfId="0" applyFill="1" applyBorder="1" applyAlignment="1">
      <alignment horizontal="right"/>
    </xf>
    <xf numFmtId="2" fontId="0" fillId="4" borderId="6" xfId="0" applyNumberFormat="1" applyFill="1" applyBorder="1" applyAlignment="1">
      <alignment horizontal="right"/>
    </xf>
    <xf numFmtId="2" fontId="0" fillId="4" borderId="8" xfId="0" applyNumberFormat="1" applyFill="1" applyBorder="1" applyAlignment="1">
      <alignment horizontal="right"/>
    </xf>
    <xf numFmtId="164" fontId="0" fillId="5" borderId="6" xfId="0" applyNumberFormat="1" applyFill="1" applyBorder="1"/>
    <xf numFmtId="164" fontId="0" fillId="4" borderId="0" xfId="0" applyNumberFormat="1" applyFill="1"/>
    <xf numFmtId="164" fontId="0" fillId="3" borderId="6" xfId="0" applyNumberFormat="1" applyFill="1" applyBorder="1"/>
    <xf numFmtId="164" fontId="0" fillId="3" borderId="8" xfId="0" applyNumberFormat="1" applyFill="1" applyBorder="1"/>
    <xf numFmtId="0" fontId="0" fillId="5" borderId="5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0" fillId="4" borderId="0" xfId="0" applyNumberFormat="1" applyFill="1"/>
    <xf numFmtId="165" fontId="0" fillId="4" borderId="8" xfId="0" applyNumberForma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7"/>
  <sheetViews>
    <sheetView showGridLines="0" zoomScale="90" zoomScaleNormal="90" workbookViewId="0">
      <selection activeCell="I11" sqref="I11"/>
    </sheetView>
  </sheetViews>
  <sheetFormatPr defaultRowHeight="14.4" x14ac:dyDescent="0.3"/>
  <cols>
    <col min="2" max="2" width="7.77734375" bestFit="1" customWidth="1"/>
    <col min="3" max="3" width="10" customWidth="1"/>
    <col min="4" max="4" width="3.21875" customWidth="1"/>
    <col min="5" max="5" width="7.21875" customWidth="1"/>
    <col min="6" max="6" width="4.44140625" bestFit="1" customWidth="1"/>
    <col min="7" max="26" width="5.77734375" customWidth="1"/>
  </cols>
  <sheetData>
    <row r="2" spans="2:26" ht="15" thickBot="1" x14ac:dyDescent="0.35">
      <c r="E2" s="1"/>
    </row>
    <row r="3" spans="2:26" ht="15" thickBot="1" x14ac:dyDescent="0.35">
      <c r="B3" s="13" t="s">
        <v>0</v>
      </c>
      <c r="C3" s="16">
        <v>50</v>
      </c>
      <c r="E3" s="3"/>
      <c r="F3" s="4">
        <f>C10</f>
        <v>100</v>
      </c>
      <c r="G3" s="4">
        <f>F3-$C$12</f>
        <v>95</v>
      </c>
      <c r="H3" s="4">
        <f t="shared" ref="H3:Z3" si="0">G3-$C$12</f>
        <v>90</v>
      </c>
      <c r="I3" s="4">
        <f t="shared" si="0"/>
        <v>85</v>
      </c>
      <c r="J3" s="4">
        <f t="shared" si="0"/>
        <v>80</v>
      </c>
      <c r="K3" s="4">
        <f t="shared" si="0"/>
        <v>75</v>
      </c>
      <c r="L3" s="4">
        <f t="shared" si="0"/>
        <v>70</v>
      </c>
      <c r="M3" s="4">
        <f t="shared" si="0"/>
        <v>65</v>
      </c>
      <c r="N3" s="4">
        <f t="shared" si="0"/>
        <v>60</v>
      </c>
      <c r="O3" s="4">
        <f t="shared" si="0"/>
        <v>55</v>
      </c>
      <c r="P3" s="4">
        <f t="shared" si="0"/>
        <v>50</v>
      </c>
      <c r="Q3" s="4">
        <f t="shared" si="0"/>
        <v>45</v>
      </c>
      <c r="R3" s="4">
        <f t="shared" si="0"/>
        <v>40</v>
      </c>
      <c r="S3" s="4">
        <f t="shared" si="0"/>
        <v>35</v>
      </c>
      <c r="T3" s="4">
        <f t="shared" si="0"/>
        <v>30</v>
      </c>
      <c r="U3" s="4">
        <f t="shared" si="0"/>
        <v>25</v>
      </c>
      <c r="V3" s="4">
        <f t="shared" si="0"/>
        <v>20</v>
      </c>
      <c r="W3" s="4">
        <f t="shared" si="0"/>
        <v>15</v>
      </c>
      <c r="X3" s="4">
        <f t="shared" si="0"/>
        <v>10</v>
      </c>
      <c r="Y3" s="4">
        <f t="shared" si="0"/>
        <v>5</v>
      </c>
      <c r="Z3" s="5">
        <f t="shared" si="0"/>
        <v>0</v>
      </c>
    </row>
    <row r="4" spans="2:26" x14ac:dyDescent="0.3">
      <c r="B4" s="14" t="s">
        <v>1</v>
      </c>
      <c r="C4" s="17">
        <v>0.1</v>
      </c>
      <c r="E4" s="32" t="s">
        <v>10</v>
      </c>
      <c r="F4" s="6"/>
      <c r="G4" s="7">
        <f t="shared" ref="G4:Y4" si="1">0.5 * $C$14 * ( $C$6^2 * (G3 / $C$12)^2 - ($C$4 - $C$5) * (G3 / $C$12) )</f>
        <v>1.1637500000000003</v>
      </c>
      <c r="H4" s="7">
        <f t="shared" si="1"/>
        <v>1.0425000000000002</v>
      </c>
      <c r="I4" s="7">
        <f t="shared" si="1"/>
        <v>0.92791666666666672</v>
      </c>
      <c r="J4" s="7">
        <f t="shared" si="1"/>
        <v>0.82000000000000006</v>
      </c>
      <c r="K4" s="7">
        <f t="shared" si="1"/>
        <v>0.71875000000000011</v>
      </c>
      <c r="L4" s="7">
        <f t="shared" si="1"/>
        <v>0.62416666666666676</v>
      </c>
      <c r="M4" s="7">
        <f t="shared" si="1"/>
        <v>0.53625000000000012</v>
      </c>
      <c r="N4" s="7">
        <f t="shared" si="1"/>
        <v>0.45500000000000013</v>
      </c>
      <c r="O4" s="7">
        <f t="shared" si="1"/>
        <v>0.38041666666666668</v>
      </c>
      <c r="P4" s="7">
        <f t="shared" si="1"/>
        <v>0.31250000000000006</v>
      </c>
      <c r="Q4" s="7">
        <f t="shared" si="1"/>
        <v>0.25125000000000003</v>
      </c>
      <c r="R4" s="7">
        <f t="shared" si="1"/>
        <v>0.19666666666666668</v>
      </c>
      <c r="S4" s="7">
        <f t="shared" si="1"/>
        <v>0.14875000000000002</v>
      </c>
      <c r="T4" s="7">
        <f t="shared" si="1"/>
        <v>0.10750000000000004</v>
      </c>
      <c r="U4" s="7">
        <f t="shared" si="1"/>
        <v>7.2916666666666685E-2</v>
      </c>
      <c r="V4" s="7">
        <f t="shared" si="1"/>
        <v>4.5000000000000012E-2</v>
      </c>
      <c r="W4" s="7">
        <f t="shared" si="1"/>
        <v>2.3750000000000007E-2</v>
      </c>
      <c r="X4" s="7">
        <f t="shared" si="1"/>
        <v>9.1666666666666684E-3</v>
      </c>
      <c r="Y4" s="7">
        <f t="shared" si="1"/>
        <v>1.2500000000000005E-3</v>
      </c>
      <c r="Z4" s="28"/>
    </row>
    <row r="5" spans="2:26" x14ac:dyDescent="0.3">
      <c r="B5" s="14" t="s">
        <v>2</v>
      </c>
      <c r="C5" s="18">
        <v>0</v>
      </c>
      <c r="E5" s="32" t="s">
        <v>11</v>
      </c>
      <c r="F5" s="6"/>
      <c r="G5" s="7">
        <f t="shared" ref="G5:Y5" si="2">1 + $C$4 * $C$14 + $C$6^2 * (G3 / $C$12)^2 * $C$14</f>
        <v>3.4108333333333336</v>
      </c>
      <c r="H5" s="7">
        <f t="shared" si="2"/>
        <v>3.1641666666666666</v>
      </c>
      <c r="I5" s="7">
        <f t="shared" si="2"/>
        <v>2.9308333333333336</v>
      </c>
      <c r="J5" s="7">
        <f t="shared" si="2"/>
        <v>2.7108333333333334</v>
      </c>
      <c r="K5" s="7">
        <f t="shared" si="2"/>
        <v>2.5041666666666669</v>
      </c>
      <c r="L5" s="7">
        <f t="shared" si="2"/>
        <v>2.3108333333333335</v>
      </c>
      <c r="M5" s="7">
        <f t="shared" si="2"/>
        <v>2.1308333333333334</v>
      </c>
      <c r="N5" s="7">
        <f t="shared" si="2"/>
        <v>1.9641666666666668</v>
      </c>
      <c r="O5" s="7">
        <f t="shared" si="2"/>
        <v>1.8108333333333335</v>
      </c>
      <c r="P5" s="7">
        <f t="shared" si="2"/>
        <v>1.6708333333333334</v>
      </c>
      <c r="Q5" s="7">
        <f t="shared" si="2"/>
        <v>1.5441666666666667</v>
      </c>
      <c r="R5" s="7">
        <f t="shared" si="2"/>
        <v>1.4308333333333334</v>
      </c>
      <c r="S5" s="7">
        <f t="shared" si="2"/>
        <v>1.3308333333333333</v>
      </c>
      <c r="T5" s="7">
        <f t="shared" si="2"/>
        <v>1.2441666666666666</v>
      </c>
      <c r="U5" s="7">
        <f t="shared" si="2"/>
        <v>1.1708333333333334</v>
      </c>
      <c r="V5" s="7">
        <f t="shared" si="2"/>
        <v>1.1108333333333333</v>
      </c>
      <c r="W5" s="7">
        <f t="shared" si="2"/>
        <v>1.0641666666666667</v>
      </c>
      <c r="X5" s="7">
        <f t="shared" si="2"/>
        <v>1.0308333333333333</v>
      </c>
      <c r="Y5" s="7">
        <f t="shared" si="2"/>
        <v>1.0108333333333333</v>
      </c>
      <c r="Z5" s="28"/>
    </row>
    <row r="6" spans="2:26" x14ac:dyDescent="0.3">
      <c r="B6" s="14" t="s">
        <v>3</v>
      </c>
      <c r="C6" s="19">
        <v>0.4</v>
      </c>
      <c r="E6" s="32" t="s">
        <v>12</v>
      </c>
      <c r="F6" s="6"/>
      <c r="G6" s="7">
        <f t="shared" ref="G6:Y6" si="3">0.5 * $C$14 * ( $C$6^2 * (G3 / $C$12)^2 + ($C$4 - $C$5) * (G3 / $C$12) )</f>
        <v>1.2429166666666669</v>
      </c>
      <c r="H6" s="7">
        <f t="shared" si="3"/>
        <v>1.1175000000000002</v>
      </c>
      <c r="I6" s="7">
        <f t="shared" si="3"/>
        <v>0.99875000000000025</v>
      </c>
      <c r="J6" s="7">
        <f t="shared" si="3"/>
        <v>0.88666666666666683</v>
      </c>
      <c r="K6" s="7">
        <f t="shared" si="3"/>
        <v>0.78125000000000011</v>
      </c>
      <c r="L6" s="7">
        <f t="shared" si="3"/>
        <v>0.68250000000000011</v>
      </c>
      <c r="M6" s="7">
        <f t="shared" si="3"/>
        <v>0.59041666666666681</v>
      </c>
      <c r="N6" s="7">
        <f t="shared" si="3"/>
        <v>0.50500000000000012</v>
      </c>
      <c r="O6" s="7">
        <f t="shared" si="3"/>
        <v>0.42625000000000007</v>
      </c>
      <c r="P6" s="7">
        <f t="shared" si="3"/>
        <v>0.35416666666666674</v>
      </c>
      <c r="Q6" s="7">
        <f t="shared" si="3"/>
        <v>0.28875000000000006</v>
      </c>
      <c r="R6" s="7">
        <f t="shared" si="3"/>
        <v>0.23000000000000004</v>
      </c>
      <c r="S6" s="7">
        <f t="shared" si="3"/>
        <v>0.17791666666666667</v>
      </c>
      <c r="T6" s="7">
        <f t="shared" si="3"/>
        <v>0.13250000000000001</v>
      </c>
      <c r="U6" s="7">
        <f t="shared" si="3"/>
        <v>9.3750000000000014E-2</v>
      </c>
      <c r="V6" s="7">
        <f t="shared" si="3"/>
        <v>6.1666666666666675E-2</v>
      </c>
      <c r="W6" s="7">
        <f t="shared" si="3"/>
        <v>3.6250000000000004E-2</v>
      </c>
      <c r="X6" s="7">
        <f t="shared" si="3"/>
        <v>1.7500000000000002E-2</v>
      </c>
      <c r="Y6" s="7">
        <f t="shared" si="3"/>
        <v>5.4166666666666669E-3</v>
      </c>
      <c r="Z6" s="28"/>
    </row>
    <row r="7" spans="2:26" x14ac:dyDescent="0.3">
      <c r="B7" s="14" t="s">
        <v>4</v>
      </c>
      <c r="C7" s="20">
        <v>5</v>
      </c>
      <c r="E7" s="8">
        <f>C7</f>
        <v>5</v>
      </c>
      <c r="F7" s="9">
        <f t="shared" ref="F7:F15" si="4">MAX($C$3 - F$3, 0)</f>
        <v>0</v>
      </c>
      <c r="G7" s="29">
        <f t="shared" ref="G7:G15" ca="1" si="5">MAX($C$3 - G$3, (G8 + G$4*H7 + G$6*F7) / G$5)</f>
        <v>2.1262917889961409E-2</v>
      </c>
      <c r="H7" s="29">
        <f t="shared" ref="H7:H16" ca="1" si="6">MAX($C$3 - H$3, (H8 + H$4*I7 + H$6*G7) / H$5)</f>
        <v>4.8824034719665781E-2</v>
      </c>
      <c r="I7" s="29">
        <f t="shared" ref="I7:I16" ca="1" si="7">MAX($C$3 - I$3, (I8 + I$4*J7 + I$6*H7) / I$5)</f>
        <v>9.0353274161370387E-2</v>
      </c>
      <c r="J7" s="29">
        <f t="shared" ref="J7:J16" ca="1" si="8">MAX($C$3 - J$3, (J8 + J$4*K7 + J$6*I7) / J$5)</f>
        <v>0.15845969434348836</v>
      </c>
      <c r="K7" s="29">
        <f t="shared" ref="K7:K16" ca="1" si="9">MAX($C$3 - K$3, (K8 + K$4*L7 + K$6*J7) / K$5)</f>
        <v>0.27464670856023088</v>
      </c>
      <c r="L7" s="29">
        <f t="shared" ref="L7:L16" ca="1" si="10">MAX($C$3 - L$3, (L8 + L$4*M7 + L$6*K7) / L$5)</f>
        <v>0.47596628667360058</v>
      </c>
      <c r="M7" s="29">
        <f t="shared" ref="M7:M16" ca="1" si="11">MAX($C$3 - M$3, (M8 + M$4*N7 + M$6*L7) / M$5)</f>
        <v>0.82557374605586853</v>
      </c>
      <c r="N7" s="29">
        <f t="shared" ref="N7:N16" ca="1" si="12">MAX($C$3 - N$3, (N8 + N$4*O7 + N$6*M7) / N$5)</f>
        <v>1.4276193154597452</v>
      </c>
      <c r="O7" s="29">
        <f t="shared" ref="O7:O16" ca="1" si="13">MAX($C$3 - O$3, (O8 + O$4*P7 + O$6*N7) / O$5)</f>
        <v>2.4432097080417567</v>
      </c>
      <c r="P7" s="29">
        <f t="shared" ref="P7:P16" ca="1" si="14">MAX($C$3 - P$3, (P8 + P$4*Q7 + P$6*O7) / P$5)</f>
        <v>4.0943637325515159</v>
      </c>
      <c r="Q7" s="29">
        <f t="shared" ref="Q7:Q16" ca="1" si="15">MAX($C$3 - Q$3, (Q8 + Q$4*R7 + Q$6*P7) / Q$5)</f>
        <v>6.6287334877051363</v>
      </c>
      <c r="R7" s="29">
        <f t="shared" ref="R7:R16" ca="1" si="16">MAX($C$3 - R$3, (R8 + R$4*S7 + R$6*Q7) / R$5)</f>
        <v>10.232006058001639</v>
      </c>
      <c r="S7" s="29">
        <f t="shared" ref="S7:S16" ca="1" si="17">MAX($C$3 - S$3, (S8 + S$4*T7 + S$6*R7) / S$5)</f>
        <v>15</v>
      </c>
      <c r="T7" s="29">
        <f t="shared" ref="T7:T16" ca="1" si="18">MAX($C$3 - T$3, (T8 + T$4*U7 + T$6*S7) / T$5)</f>
        <v>20</v>
      </c>
      <c r="U7" s="29">
        <f t="shared" ref="U7:U16" ca="1" si="19">MAX($C$3 - U$3, (U8 + U$4*V7 + U$6*T7) / U$5)</f>
        <v>25</v>
      </c>
      <c r="V7" s="29">
        <f t="shared" ref="V7:V16" ca="1" si="20">MAX($C$3 - V$3, (V8 + V$4*W7 + V$6*U7) / V$5)</f>
        <v>30</v>
      </c>
      <c r="W7" s="29">
        <f t="shared" ref="W7:W16" ca="1" si="21">MAX($C$3 - W$3, (W8 + W$4*X7 + W$6*V7) / W$5)</f>
        <v>35</v>
      </c>
      <c r="X7" s="29">
        <f t="shared" ref="X7:X16" ca="1" si="22">MAX($C$3 - X$3, (X8 + X$4*Y7 + X$6*W7) / X$5)</f>
        <v>40</v>
      </c>
      <c r="Y7" s="29">
        <f t="shared" ref="Y7:Y16" ca="1" si="23">MAX($C$3 - Y$3, (Y8 + Y$4*Z7 + Y$6*X7) / Y$5)</f>
        <v>45</v>
      </c>
      <c r="Z7" s="30">
        <f t="shared" ref="Z7:Z16" si="24">$C$3</f>
        <v>50</v>
      </c>
    </row>
    <row r="8" spans="2:26" x14ac:dyDescent="0.3">
      <c r="B8" s="14" t="s">
        <v>6</v>
      </c>
      <c r="C8" s="18">
        <v>20</v>
      </c>
      <c r="E8" s="8">
        <f>E7-$C$13</f>
        <v>4.5</v>
      </c>
      <c r="F8" s="9">
        <f t="shared" si="4"/>
        <v>0</v>
      </c>
      <c r="G8" s="29">
        <f t="shared" ca="1" si="5"/>
        <v>1.5705273285674386E-2</v>
      </c>
      <c r="H8" s="29">
        <f t="shared" ca="1" si="6"/>
        <v>3.6532752639016348E-2</v>
      </c>
      <c r="I8" s="29">
        <f t="shared" ca="1" si="7"/>
        <v>6.9009964294921858E-2</v>
      </c>
      <c r="J8" s="29">
        <f t="shared" ca="1" si="8"/>
        <v>0.12423426690553503</v>
      </c>
      <c r="K8" s="29">
        <f t="shared" ca="1" si="9"/>
        <v>0.22186372172309587</v>
      </c>
      <c r="L8" s="29">
        <f t="shared" ca="1" si="10"/>
        <v>0.39713677038046641</v>
      </c>
      <c r="M8" s="29">
        <f t="shared" ca="1" si="11"/>
        <v>0.7125807754489536</v>
      </c>
      <c r="N8" s="29">
        <f t="shared" ca="1" si="12"/>
        <v>1.2755071177711026</v>
      </c>
      <c r="O8" s="29">
        <f t="shared" ca="1" si="13"/>
        <v>2.2581586463417023</v>
      </c>
      <c r="P8" s="29">
        <f t="shared" ca="1" si="14"/>
        <v>3.9042167516645541</v>
      </c>
      <c r="Q8" s="29">
        <f t="shared" ca="1" si="15"/>
        <v>6.4828302447997368</v>
      </c>
      <c r="R8" s="29">
        <f t="shared" ca="1" si="16"/>
        <v>10.165686632695913</v>
      </c>
      <c r="S8" s="29">
        <f t="shared" ca="1" si="17"/>
        <v>15</v>
      </c>
      <c r="T8" s="29">
        <f t="shared" ca="1" si="18"/>
        <v>20</v>
      </c>
      <c r="U8" s="29">
        <f t="shared" ca="1" si="19"/>
        <v>25</v>
      </c>
      <c r="V8" s="29">
        <f t="shared" ca="1" si="20"/>
        <v>30</v>
      </c>
      <c r="W8" s="29">
        <f t="shared" ca="1" si="21"/>
        <v>35</v>
      </c>
      <c r="X8" s="29">
        <f t="shared" ca="1" si="22"/>
        <v>40</v>
      </c>
      <c r="Y8" s="29">
        <f t="shared" ca="1" si="23"/>
        <v>45</v>
      </c>
      <c r="Z8" s="30">
        <f t="shared" si="24"/>
        <v>50</v>
      </c>
    </row>
    <row r="9" spans="2:26" x14ac:dyDescent="0.3">
      <c r="B9" s="14" t="s">
        <v>7</v>
      </c>
      <c r="C9" s="18">
        <v>10</v>
      </c>
      <c r="E9" s="8">
        <f t="shared" ref="E9:E17" si="25">E8-$C$13</f>
        <v>4</v>
      </c>
      <c r="F9" s="9">
        <f t="shared" si="4"/>
        <v>0</v>
      </c>
      <c r="G9" s="29">
        <f t="shared" ca="1" si="5"/>
        <v>1.1053069954399329E-2</v>
      </c>
      <c r="H9" s="29">
        <f t="shared" ca="1" si="6"/>
        <v>2.610219064453095E-2</v>
      </c>
      <c r="I9" s="29">
        <f t="shared" ca="1" si="7"/>
        <v>5.0490586771027315E-2</v>
      </c>
      <c r="J9" s="29">
        <f t="shared" ca="1" si="8"/>
        <v>9.3661329644524824E-2</v>
      </c>
      <c r="K9" s="29">
        <f t="shared" ca="1" si="9"/>
        <v>0.17308368690449977</v>
      </c>
      <c r="L9" s="29">
        <f t="shared" ca="1" si="10"/>
        <v>0.32152574981228044</v>
      </c>
      <c r="M9" s="29">
        <f t="shared" ca="1" si="11"/>
        <v>0.59992402256507205</v>
      </c>
      <c r="N9" s="29">
        <f t="shared" ca="1" si="12"/>
        <v>1.1179930958377375</v>
      </c>
      <c r="O9" s="29">
        <f t="shared" ca="1" si="13"/>
        <v>2.0602349208762827</v>
      </c>
      <c r="P9" s="29">
        <f t="shared" ca="1" si="14"/>
        <v>3.6976465186459961</v>
      </c>
      <c r="Q9" s="29">
        <f t="shared" ca="1" si="15"/>
        <v>6.3290990166594749</v>
      </c>
      <c r="R9" s="29">
        <f t="shared" ca="1" si="16"/>
        <v>10.104352334089963</v>
      </c>
      <c r="S9" s="29">
        <f t="shared" ca="1" si="17"/>
        <v>15</v>
      </c>
      <c r="T9" s="29">
        <f t="shared" ca="1" si="18"/>
        <v>20</v>
      </c>
      <c r="U9" s="29">
        <f t="shared" ca="1" si="19"/>
        <v>25</v>
      </c>
      <c r="V9" s="29">
        <f t="shared" ca="1" si="20"/>
        <v>30</v>
      </c>
      <c r="W9" s="29">
        <f t="shared" ca="1" si="21"/>
        <v>35</v>
      </c>
      <c r="X9" s="29">
        <f t="shared" ca="1" si="22"/>
        <v>40</v>
      </c>
      <c r="Y9" s="29">
        <f t="shared" ca="1" si="23"/>
        <v>45</v>
      </c>
      <c r="Z9" s="30">
        <f t="shared" si="24"/>
        <v>50</v>
      </c>
    </row>
    <row r="10" spans="2:26" ht="15" thickBot="1" x14ac:dyDescent="0.35">
      <c r="B10" s="15" t="s">
        <v>5</v>
      </c>
      <c r="C10" s="21">
        <v>100</v>
      </c>
      <c r="E10" s="8">
        <f t="shared" si="25"/>
        <v>3.5</v>
      </c>
      <c r="F10" s="9">
        <f t="shared" si="4"/>
        <v>0</v>
      </c>
      <c r="G10" s="29">
        <f t="shared" ca="1" si="5"/>
        <v>7.3237835558844369E-3</v>
      </c>
      <c r="H10" s="29">
        <f t="shared" ca="1" si="6"/>
        <v>1.7603485393772305E-2</v>
      </c>
      <c r="I10" s="29">
        <f t="shared" ca="1" si="7"/>
        <v>3.5000074134692499E-2</v>
      </c>
      <c r="J10" s="29">
        <f t="shared" ca="1" si="8"/>
        <v>6.7203355602580325E-2</v>
      </c>
      <c r="K10" s="29">
        <f t="shared" ca="1" si="9"/>
        <v>0.12916088541264734</v>
      </c>
      <c r="L10" s="29">
        <f t="shared" ca="1" si="10"/>
        <v>0.25041024675108248</v>
      </c>
      <c r="M10" s="29">
        <f t="shared" ca="1" si="11"/>
        <v>0.48898015655625715</v>
      </c>
      <c r="N10" s="29">
        <f t="shared" ca="1" si="12"/>
        <v>0.95555625708106151</v>
      </c>
      <c r="O10" s="29">
        <f t="shared" ca="1" si="13"/>
        <v>1.8475511510140576</v>
      </c>
      <c r="P10" s="29">
        <f t="shared" ca="1" si="14"/>
        <v>3.4706410817464231</v>
      </c>
      <c r="Q10" s="29">
        <f t="shared" ca="1" si="15"/>
        <v>6.1667697755522344</v>
      </c>
      <c r="R10" s="29">
        <f t="shared" ca="1" si="16"/>
        <v>10.051951357564171</v>
      </c>
      <c r="S10" s="29">
        <f t="shared" ca="1" si="17"/>
        <v>15</v>
      </c>
      <c r="T10" s="29">
        <f t="shared" ca="1" si="18"/>
        <v>20</v>
      </c>
      <c r="U10" s="29">
        <f t="shared" ca="1" si="19"/>
        <v>25</v>
      </c>
      <c r="V10" s="29">
        <f t="shared" ca="1" si="20"/>
        <v>30</v>
      </c>
      <c r="W10" s="29">
        <f t="shared" ca="1" si="21"/>
        <v>35</v>
      </c>
      <c r="X10" s="29">
        <f t="shared" ca="1" si="22"/>
        <v>40</v>
      </c>
      <c r="Y10" s="29">
        <f t="shared" ca="1" si="23"/>
        <v>45</v>
      </c>
      <c r="Z10" s="30">
        <f t="shared" si="24"/>
        <v>50</v>
      </c>
    </row>
    <row r="11" spans="2:26" ht="15" thickBot="1" x14ac:dyDescent="0.35">
      <c r="E11" s="8">
        <f t="shared" si="25"/>
        <v>3</v>
      </c>
      <c r="F11" s="9">
        <f t="shared" si="4"/>
        <v>0</v>
      </c>
      <c r="G11" s="29">
        <f t="shared" ca="1" si="5"/>
        <v>4.4941946807320549E-3</v>
      </c>
      <c r="H11" s="29">
        <f t="shared" ca="1" si="6"/>
        <v>1.1028509419861422E-2</v>
      </c>
      <c r="I11" s="29">
        <f t="shared" ca="1" si="7"/>
        <v>2.263883551114225E-2</v>
      </c>
      <c r="J11" s="29">
        <f t="shared" ca="1" si="8"/>
        <v>4.5231804609997532E-2</v>
      </c>
      <c r="K11" s="29">
        <f t="shared" ca="1" si="9"/>
        <v>9.0955417801091551E-2</v>
      </c>
      <c r="L11" s="29">
        <f t="shared" ca="1" si="10"/>
        <v>0.18529893729545455</v>
      </c>
      <c r="M11" s="29">
        <f t="shared" ca="1" si="11"/>
        <v>0.38167179585850747</v>
      </c>
      <c r="N11" s="29">
        <f t="shared" ca="1" si="12"/>
        <v>0.78930099751430416</v>
      </c>
      <c r="O11" s="29">
        <f t="shared" ca="1" si="13"/>
        <v>1.6180116438986012</v>
      </c>
      <c r="P11" s="29">
        <f t="shared" ca="1" si="14"/>
        <v>3.2174062201152225</v>
      </c>
      <c r="Q11" s="29">
        <f t="shared" ca="1" si="15"/>
        <v>5.994819937522835</v>
      </c>
      <c r="R11" s="29">
        <f t="shared" ca="1" si="16"/>
        <v>10.014310019077637</v>
      </c>
      <c r="S11" s="29">
        <f t="shared" ca="1" si="17"/>
        <v>15</v>
      </c>
      <c r="T11" s="29">
        <f t="shared" ca="1" si="18"/>
        <v>20</v>
      </c>
      <c r="U11" s="29">
        <f t="shared" ca="1" si="19"/>
        <v>25</v>
      </c>
      <c r="V11" s="29">
        <f t="shared" ca="1" si="20"/>
        <v>30</v>
      </c>
      <c r="W11" s="29">
        <f t="shared" ca="1" si="21"/>
        <v>35</v>
      </c>
      <c r="X11" s="29">
        <f t="shared" ca="1" si="22"/>
        <v>40</v>
      </c>
      <c r="Y11" s="29">
        <f t="shared" ca="1" si="23"/>
        <v>45</v>
      </c>
      <c r="Z11" s="30">
        <f t="shared" si="24"/>
        <v>50</v>
      </c>
    </row>
    <row r="12" spans="2:26" x14ac:dyDescent="0.3">
      <c r="B12" s="22" t="s">
        <v>9</v>
      </c>
      <c r="C12" s="25">
        <f>C10/C8</f>
        <v>5</v>
      </c>
      <c r="E12" s="8">
        <f t="shared" si="25"/>
        <v>2.5</v>
      </c>
      <c r="F12" s="9">
        <f t="shared" si="4"/>
        <v>0</v>
      </c>
      <c r="G12" s="29">
        <f t="shared" ca="1" si="5"/>
        <v>2.4945534189123601E-3</v>
      </c>
      <c r="H12" s="29">
        <f t="shared" ca="1" si="6"/>
        <v>6.2728243606542866E-3</v>
      </c>
      <c r="I12" s="29">
        <f t="shared" ca="1" si="7"/>
        <v>1.3364607715133613E-2</v>
      </c>
      <c r="J12" s="29">
        <f t="shared" ca="1" si="8"/>
        <v>2.7959354605744162E-2</v>
      </c>
      <c r="K12" s="29">
        <f t="shared" ca="1" si="9"/>
        <v>5.9246574547484332E-2</v>
      </c>
      <c r="L12" s="29">
        <f t="shared" ca="1" si="10"/>
        <v>0.12789107927247639</v>
      </c>
      <c r="M12" s="29">
        <f t="shared" ca="1" si="11"/>
        <v>0.28061274565125854</v>
      </c>
      <c r="N12" s="29">
        <f t="shared" ca="1" si="12"/>
        <v>0.6213791549204698</v>
      </c>
      <c r="O12" s="29">
        <f t="shared" ca="1" si="13"/>
        <v>1.3695549188943288</v>
      </c>
      <c r="P12" s="29">
        <f t="shared" ca="1" si="14"/>
        <v>2.9293225384614257</v>
      </c>
      <c r="Q12" s="29">
        <f t="shared" ca="1" si="15"/>
        <v>5.8118796818483469</v>
      </c>
      <c r="R12" s="29">
        <f t="shared" ca="1" si="16"/>
        <v>10</v>
      </c>
      <c r="S12" s="29">
        <f t="shared" ca="1" si="17"/>
        <v>15</v>
      </c>
      <c r="T12" s="29">
        <f t="shared" ca="1" si="18"/>
        <v>20</v>
      </c>
      <c r="U12" s="29">
        <f t="shared" ca="1" si="19"/>
        <v>25</v>
      </c>
      <c r="V12" s="29">
        <f t="shared" ca="1" si="20"/>
        <v>30</v>
      </c>
      <c r="W12" s="29">
        <f t="shared" ca="1" si="21"/>
        <v>35</v>
      </c>
      <c r="X12" s="29">
        <f t="shared" ca="1" si="22"/>
        <v>40</v>
      </c>
      <c r="Y12" s="29">
        <f t="shared" ca="1" si="23"/>
        <v>45</v>
      </c>
      <c r="Z12" s="30">
        <f t="shared" si="24"/>
        <v>50</v>
      </c>
    </row>
    <row r="13" spans="2:26" x14ac:dyDescent="0.3">
      <c r="B13" s="23" t="s">
        <v>13</v>
      </c>
      <c r="C13" s="26">
        <f>C7/C9</f>
        <v>0.5</v>
      </c>
      <c r="D13" s="2"/>
      <c r="E13" s="8">
        <f t="shared" si="25"/>
        <v>2</v>
      </c>
      <c r="F13" s="9">
        <f t="shared" si="4"/>
        <v>0</v>
      </c>
      <c r="G13" s="29">
        <f t="shared" ca="1" si="5"/>
        <v>1.2085193620854334E-3</v>
      </c>
      <c r="H13" s="29">
        <f t="shared" ca="1" si="6"/>
        <v>3.1280054161040424E-3</v>
      </c>
      <c r="I13" s="29">
        <f t="shared" ca="1" si="7"/>
        <v>6.9605103096516642E-3</v>
      </c>
      <c r="J13" s="29">
        <f t="shared" ca="1" si="8"/>
        <v>1.5361010992727433E-2</v>
      </c>
      <c r="K13" s="29">
        <f t="shared" ca="1" si="9"/>
        <v>3.4598339916281487E-2</v>
      </c>
      <c r="L13" s="29">
        <f t="shared" ca="1" si="10"/>
        <v>7.9950060574998066E-2</v>
      </c>
      <c r="M13" s="29">
        <f t="shared" ca="1" si="11"/>
        <v>0.18921539592327993</v>
      </c>
      <c r="N13" s="29">
        <f t="shared" ca="1" si="12"/>
        <v>0.45563529889425874</v>
      </c>
      <c r="O13" s="29">
        <f t="shared" ca="1" si="13"/>
        <v>1.1008097185312149</v>
      </c>
      <c r="P13" s="29">
        <f t="shared" ca="1" si="14"/>
        <v>2.5931466403323213</v>
      </c>
      <c r="Q13" s="29">
        <f t="shared" ca="1" si="15"/>
        <v>5.6161689924075162</v>
      </c>
      <c r="R13" s="29">
        <f t="shared" ca="1" si="16"/>
        <v>10</v>
      </c>
      <c r="S13" s="29">
        <f t="shared" ca="1" si="17"/>
        <v>15</v>
      </c>
      <c r="T13" s="29">
        <f t="shared" ca="1" si="18"/>
        <v>20</v>
      </c>
      <c r="U13" s="29">
        <f t="shared" ca="1" si="19"/>
        <v>25</v>
      </c>
      <c r="V13" s="29">
        <f t="shared" ca="1" si="20"/>
        <v>30</v>
      </c>
      <c r="W13" s="29">
        <f t="shared" ca="1" si="21"/>
        <v>35</v>
      </c>
      <c r="X13" s="29">
        <f t="shared" ca="1" si="22"/>
        <v>40</v>
      </c>
      <c r="Y13" s="29">
        <f t="shared" ca="1" si="23"/>
        <v>45</v>
      </c>
      <c r="Z13" s="30">
        <f t="shared" si="24"/>
        <v>50</v>
      </c>
    </row>
    <row r="14" spans="2:26" ht="15" thickBot="1" x14ac:dyDescent="0.35">
      <c r="B14" s="24" t="s">
        <v>8</v>
      </c>
      <c r="C14" s="27">
        <f>C13/12</f>
        <v>4.1666666666666664E-2</v>
      </c>
      <c r="D14" s="2"/>
      <c r="E14" s="8">
        <f t="shared" si="25"/>
        <v>1.5</v>
      </c>
      <c r="F14" s="9">
        <f t="shared" si="4"/>
        <v>0</v>
      </c>
      <c r="G14" s="29">
        <f t="shared" ca="1" si="5"/>
        <v>4.8184474545446778E-4</v>
      </c>
      <c r="H14" s="29">
        <f t="shared" ca="1" si="6"/>
        <v>1.2906802565425127E-3</v>
      </c>
      <c r="I14" s="29">
        <f t="shared" ca="1" si="7"/>
        <v>3.0222633837724811E-3</v>
      </c>
      <c r="J14" s="29">
        <f t="shared" ca="1" si="8"/>
        <v>7.0988500611422842E-3</v>
      </c>
      <c r="K14" s="29">
        <f t="shared" ca="1" si="9"/>
        <v>1.7175113936353955E-2</v>
      </c>
      <c r="L14" s="29">
        <f t="shared" ca="1" si="10"/>
        <v>4.303595513263573E-2</v>
      </c>
      <c r="M14" s="29">
        <f t="shared" ca="1" si="11"/>
        <v>0.1116481955502942</v>
      </c>
      <c r="N14" s="29">
        <f t="shared" ca="1" si="12"/>
        <v>0.29852146938153323</v>
      </c>
      <c r="O14" s="29">
        <f t="shared" ca="1" si="13"/>
        <v>0.81269218472926075</v>
      </c>
      <c r="P14" s="29">
        <f t="shared" ca="1" si="14"/>
        <v>2.1877929261152662</v>
      </c>
      <c r="Q14" s="29">
        <f t="shared" ca="1" si="15"/>
        <v>5.4110298600466997</v>
      </c>
      <c r="R14" s="29">
        <f t="shared" ca="1" si="16"/>
        <v>10</v>
      </c>
      <c r="S14" s="29">
        <f t="shared" ca="1" si="17"/>
        <v>15</v>
      </c>
      <c r="T14" s="29">
        <f t="shared" ca="1" si="18"/>
        <v>20</v>
      </c>
      <c r="U14" s="29">
        <f t="shared" ca="1" si="19"/>
        <v>25</v>
      </c>
      <c r="V14" s="29">
        <f t="shared" ca="1" si="20"/>
        <v>30</v>
      </c>
      <c r="W14" s="29">
        <f t="shared" ca="1" si="21"/>
        <v>35</v>
      </c>
      <c r="X14" s="29">
        <f t="shared" ca="1" si="22"/>
        <v>40</v>
      </c>
      <c r="Y14" s="29">
        <f t="shared" ca="1" si="23"/>
        <v>45</v>
      </c>
      <c r="Z14" s="30">
        <f t="shared" si="24"/>
        <v>50</v>
      </c>
    </row>
    <row r="15" spans="2:26" x14ac:dyDescent="0.3">
      <c r="E15" s="8">
        <f t="shared" si="25"/>
        <v>1</v>
      </c>
      <c r="F15" s="9">
        <f t="shared" si="4"/>
        <v>0</v>
      </c>
      <c r="G15" s="29">
        <f t="shared" ca="1" si="5"/>
        <v>1.4146333352023526E-4</v>
      </c>
      <c r="H15" s="29">
        <f t="shared" ca="1" si="6"/>
        <v>3.9475660782248702E-4</v>
      </c>
      <c r="I15" s="29">
        <f t="shared" ca="1" si="7"/>
        <v>9.8154220538316833E-4</v>
      </c>
      <c r="J15" s="29">
        <f t="shared" ca="1" si="8"/>
        <v>2.4804658048624122E-3</v>
      </c>
      <c r="K15" s="29">
        <f t="shared" ca="1" si="9"/>
        <v>6.5312784767766838E-3</v>
      </c>
      <c r="L15" s="29">
        <f t="shared" ca="1" si="10"/>
        <v>1.8039822342640316E-2</v>
      </c>
      <c r="M15" s="29">
        <f t="shared" ca="1" si="11"/>
        <v>5.2412413555349334E-2</v>
      </c>
      <c r="N15" s="29">
        <f t="shared" ca="1" si="12"/>
        <v>0.16018863663945657</v>
      </c>
      <c r="O15" s="29">
        <f t="shared" ca="1" si="13"/>
        <v>0.51213242921381097</v>
      </c>
      <c r="P15" s="29">
        <f t="shared" ca="1" si="14"/>
        <v>1.6766620340280745</v>
      </c>
      <c r="Q15" s="29">
        <f t="shared" ca="1" si="15"/>
        <v>5.2113067348063309</v>
      </c>
      <c r="R15" s="29">
        <f t="shared" ca="1" si="16"/>
        <v>10</v>
      </c>
      <c r="S15" s="29">
        <f t="shared" ca="1" si="17"/>
        <v>15</v>
      </c>
      <c r="T15" s="29">
        <f t="shared" ca="1" si="18"/>
        <v>20</v>
      </c>
      <c r="U15" s="29">
        <f t="shared" ca="1" si="19"/>
        <v>25</v>
      </c>
      <c r="V15" s="29">
        <f t="shared" ca="1" si="20"/>
        <v>30</v>
      </c>
      <c r="W15" s="29">
        <f t="shared" ca="1" si="21"/>
        <v>35</v>
      </c>
      <c r="X15" s="29">
        <f t="shared" ca="1" si="22"/>
        <v>40</v>
      </c>
      <c r="Y15" s="29">
        <f t="shared" ca="1" si="23"/>
        <v>45</v>
      </c>
      <c r="Z15" s="30">
        <f t="shared" si="24"/>
        <v>50</v>
      </c>
    </row>
    <row r="16" spans="2:26" x14ac:dyDescent="0.3">
      <c r="E16" s="8">
        <f t="shared" si="25"/>
        <v>0.5</v>
      </c>
      <c r="F16" s="9">
        <f t="shared" ref="F16:F17" si="26">MAX($C$3 - F$3, 0)</f>
        <v>0</v>
      </c>
      <c r="G16" s="29">
        <f ca="1">MAX($C$3 - G$3, (G17 + G$4*H16 + G$6*F16) / G$5)</f>
        <v>2.3109869938308109E-5</v>
      </c>
      <c r="H16" s="29">
        <f t="shared" ca="1" si="6"/>
        <v>6.7732687187608352E-5</v>
      </c>
      <c r="I16" s="29">
        <f t="shared" ca="1" si="7"/>
        <v>1.8080789581461046E-4</v>
      </c>
      <c r="J16" s="29">
        <f t="shared" ca="1" si="8"/>
        <v>4.98180281980814E-4</v>
      </c>
      <c r="K16" s="29">
        <f t="shared" ca="1" si="9"/>
        <v>1.451423634285409E-3</v>
      </c>
      <c r="L16" s="29">
        <f t="shared" ca="1" si="10"/>
        <v>4.5153437758500186E-3</v>
      </c>
      <c r="M16" s="29">
        <f t="shared" ca="1" si="11"/>
        <v>1.5129949711551871E-2</v>
      </c>
      <c r="N16" s="29">
        <f t="shared" ca="1" si="12"/>
        <v>5.5148656328280331E-2</v>
      </c>
      <c r="O16" s="29">
        <f t="shared" ca="1" si="13"/>
        <v>0.22127588542226426</v>
      </c>
      <c r="P16" s="29">
        <f t="shared" ca="1" si="14"/>
        <v>0.99150922521503804</v>
      </c>
      <c r="Q16" s="29">
        <f t="shared" ca="1" si="15"/>
        <v>5.0504899873378362</v>
      </c>
      <c r="R16" s="29">
        <f t="shared" ca="1" si="16"/>
        <v>10</v>
      </c>
      <c r="S16" s="29">
        <f t="shared" ca="1" si="17"/>
        <v>15</v>
      </c>
      <c r="T16" s="29">
        <f t="shared" ca="1" si="18"/>
        <v>20</v>
      </c>
      <c r="U16" s="29">
        <f t="shared" ca="1" si="19"/>
        <v>25</v>
      </c>
      <c r="V16" s="29">
        <f t="shared" ca="1" si="20"/>
        <v>30</v>
      </c>
      <c r="W16" s="29">
        <f t="shared" ca="1" si="21"/>
        <v>35</v>
      </c>
      <c r="X16" s="29">
        <f t="shared" ca="1" si="22"/>
        <v>40</v>
      </c>
      <c r="Y16" s="29">
        <f t="shared" ca="1" si="23"/>
        <v>45</v>
      </c>
      <c r="Z16" s="30">
        <f t="shared" si="24"/>
        <v>50</v>
      </c>
    </row>
    <row r="17" spans="5:26" ht="15" thickBot="1" x14ac:dyDescent="0.35">
      <c r="E17" s="10">
        <f t="shared" si="25"/>
        <v>0</v>
      </c>
      <c r="F17" s="11">
        <f t="shared" si="26"/>
        <v>0</v>
      </c>
      <c r="G17" s="12">
        <f t="shared" ref="G17:Y17" si="27">MAX($C$3 - G$3, 0)</f>
        <v>0</v>
      </c>
      <c r="H17" s="12">
        <f t="shared" si="27"/>
        <v>0</v>
      </c>
      <c r="I17" s="12">
        <f t="shared" si="27"/>
        <v>0</v>
      </c>
      <c r="J17" s="12">
        <f t="shared" si="27"/>
        <v>0</v>
      </c>
      <c r="K17" s="12">
        <f t="shared" si="27"/>
        <v>0</v>
      </c>
      <c r="L17" s="12">
        <f t="shared" si="27"/>
        <v>0</v>
      </c>
      <c r="M17" s="12">
        <f t="shared" si="27"/>
        <v>0</v>
      </c>
      <c r="N17" s="12">
        <f t="shared" si="27"/>
        <v>0</v>
      </c>
      <c r="O17" s="12">
        <f t="shared" si="27"/>
        <v>0</v>
      </c>
      <c r="P17" s="12">
        <f t="shared" si="27"/>
        <v>0</v>
      </c>
      <c r="Q17" s="12">
        <f t="shared" si="27"/>
        <v>5</v>
      </c>
      <c r="R17" s="12">
        <f t="shared" si="27"/>
        <v>10</v>
      </c>
      <c r="S17" s="12">
        <f t="shared" si="27"/>
        <v>15</v>
      </c>
      <c r="T17" s="12">
        <f t="shared" si="27"/>
        <v>20</v>
      </c>
      <c r="U17" s="12">
        <f t="shared" si="27"/>
        <v>25</v>
      </c>
      <c r="V17" s="12">
        <f t="shared" si="27"/>
        <v>30</v>
      </c>
      <c r="W17" s="12">
        <f t="shared" si="27"/>
        <v>35</v>
      </c>
      <c r="X17" s="12">
        <f t="shared" si="27"/>
        <v>40</v>
      </c>
      <c r="Y17" s="12">
        <f t="shared" si="27"/>
        <v>45</v>
      </c>
      <c r="Z17" s="31">
        <f t="shared" ref="Z17" si="28">$C$3</f>
        <v>50</v>
      </c>
    </row>
  </sheetData>
  <conditionalFormatting sqref="C3 E3:Z3">
    <cfRule type="duplicateValues" dxfId="3" priority="2"/>
  </conditionalFormatting>
  <conditionalFormatting sqref="E7:E17 C7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8A46-279B-4C9D-8053-DE4C6F64D666}">
  <dimension ref="B2:Z17"/>
  <sheetViews>
    <sheetView showGridLines="0" tabSelected="1" zoomScale="90" zoomScaleNormal="90" workbookViewId="0">
      <selection activeCell="G16" sqref="G16"/>
    </sheetView>
  </sheetViews>
  <sheetFormatPr defaultRowHeight="14.4" x14ac:dyDescent="0.3"/>
  <cols>
    <col min="2" max="2" width="7.77734375" bestFit="1" customWidth="1"/>
    <col min="3" max="3" width="10" customWidth="1"/>
    <col min="4" max="4" width="3.21875" customWidth="1"/>
    <col min="5" max="5" width="7.21875" customWidth="1"/>
    <col min="6" max="6" width="4.44140625" bestFit="1" customWidth="1"/>
    <col min="7" max="26" width="5.77734375" customWidth="1"/>
  </cols>
  <sheetData>
    <row r="2" spans="2:26" ht="15" thickBot="1" x14ac:dyDescent="0.35">
      <c r="E2" s="33" t="s">
        <v>14</v>
      </c>
      <c r="F2">
        <f>($F$3-F3)/5</f>
        <v>0</v>
      </c>
      <c r="G2">
        <f>($F$3-G3)/5</f>
        <v>1</v>
      </c>
      <c r="H2">
        <f t="shared" ref="H2:Y2" si="0">($F$3-H3)/5</f>
        <v>2</v>
      </c>
      <c r="I2">
        <f t="shared" si="0"/>
        <v>3</v>
      </c>
      <c r="J2">
        <f t="shared" si="0"/>
        <v>4</v>
      </c>
      <c r="K2">
        <f t="shared" si="0"/>
        <v>5</v>
      </c>
      <c r="L2">
        <f t="shared" si="0"/>
        <v>6</v>
      </c>
      <c r="M2">
        <f t="shared" si="0"/>
        <v>7</v>
      </c>
      <c r="N2">
        <f t="shared" si="0"/>
        <v>8</v>
      </c>
      <c r="O2">
        <f t="shared" si="0"/>
        <v>9</v>
      </c>
      <c r="P2">
        <f t="shared" si="0"/>
        <v>10</v>
      </c>
      <c r="Q2">
        <f t="shared" si="0"/>
        <v>11</v>
      </c>
      <c r="R2">
        <f t="shared" si="0"/>
        <v>12</v>
      </c>
      <c r="S2">
        <f t="shared" si="0"/>
        <v>13</v>
      </c>
      <c r="T2">
        <f t="shared" si="0"/>
        <v>14</v>
      </c>
      <c r="U2">
        <f t="shared" si="0"/>
        <v>15</v>
      </c>
      <c r="V2">
        <f t="shared" si="0"/>
        <v>16</v>
      </c>
      <c r="W2">
        <f t="shared" si="0"/>
        <v>17</v>
      </c>
      <c r="X2">
        <f t="shared" si="0"/>
        <v>18</v>
      </c>
      <c r="Y2">
        <f t="shared" si="0"/>
        <v>19</v>
      </c>
      <c r="Z2">
        <f>($F$3-Z3)/5</f>
        <v>20</v>
      </c>
    </row>
    <row r="3" spans="2:26" ht="15" thickBot="1" x14ac:dyDescent="0.35">
      <c r="B3" s="13" t="s">
        <v>0</v>
      </c>
      <c r="C3" s="16">
        <v>50</v>
      </c>
      <c r="E3" s="3"/>
      <c r="F3" s="4">
        <f>C10</f>
        <v>100</v>
      </c>
      <c r="G3" s="4">
        <f>F3-$C$12</f>
        <v>95</v>
      </c>
      <c r="H3" s="4">
        <f t="shared" ref="H3:Z3" si="1">G3-$C$12</f>
        <v>90</v>
      </c>
      <c r="I3" s="4">
        <f t="shared" si="1"/>
        <v>85</v>
      </c>
      <c r="J3" s="4">
        <f t="shared" si="1"/>
        <v>80</v>
      </c>
      <c r="K3" s="4">
        <f t="shared" si="1"/>
        <v>75</v>
      </c>
      <c r="L3" s="4">
        <f t="shared" si="1"/>
        <v>70</v>
      </c>
      <c r="M3" s="4">
        <f t="shared" si="1"/>
        <v>65</v>
      </c>
      <c r="N3" s="4">
        <f t="shared" si="1"/>
        <v>60</v>
      </c>
      <c r="O3" s="4">
        <f t="shared" si="1"/>
        <v>55</v>
      </c>
      <c r="P3" s="4">
        <f t="shared" si="1"/>
        <v>50</v>
      </c>
      <c r="Q3" s="4">
        <f t="shared" si="1"/>
        <v>45</v>
      </c>
      <c r="R3" s="4">
        <f t="shared" si="1"/>
        <v>40</v>
      </c>
      <c r="S3" s="4">
        <f t="shared" si="1"/>
        <v>35</v>
      </c>
      <c r="T3" s="4">
        <f t="shared" si="1"/>
        <v>30</v>
      </c>
      <c r="U3" s="4">
        <f t="shared" si="1"/>
        <v>25</v>
      </c>
      <c r="V3" s="4">
        <f t="shared" si="1"/>
        <v>20</v>
      </c>
      <c r="W3" s="4">
        <f t="shared" si="1"/>
        <v>15</v>
      </c>
      <c r="X3" s="4">
        <f t="shared" si="1"/>
        <v>10</v>
      </c>
      <c r="Y3" s="4">
        <f t="shared" si="1"/>
        <v>5</v>
      </c>
      <c r="Z3" s="5">
        <f t="shared" si="1"/>
        <v>0</v>
      </c>
    </row>
    <row r="4" spans="2:26" x14ac:dyDescent="0.3">
      <c r="B4" s="14" t="s">
        <v>1</v>
      </c>
      <c r="C4" s="17">
        <v>0.1</v>
      </c>
      <c r="E4" s="32" t="s">
        <v>10</v>
      </c>
      <c r="F4" s="6"/>
      <c r="G4" s="7">
        <f>(1/(1+$C$4*$C$14))*(-0.5*($C$4-$C$5)*G2*$C$14+0.5*$C$6^2*G2^2*$C$14)</f>
        <v>1.2448132780082995E-3</v>
      </c>
      <c r="H4" s="7">
        <f t="shared" ref="H4:Y4" si="2">(1/(1+$C$4*$C$14))*(-0.5*($C$4-$C$5)*H2*$C$14+0.5*$C$6^2*H2^2*$C$14)</f>
        <v>9.1286307053941949E-3</v>
      </c>
      <c r="I4" s="7">
        <f t="shared" si="2"/>
        <v>2.3651452282157683E-2</v>
      </c>
      <c r="J4" s="7">
        <f t="shared" si="2"/>
        <v>4.4813278008298769E-2</v>
      </c>
      <c r="K4" s="7">
        <f t="shared" si="2"/>
        <v>7.2614107883817433E-2</v>
      </c>
      <c r="L4" s="7">
        <f t="shared" si="2"/>
        <v>0.10705394190871372</v>
      </c>
      <c r="M4" s="7">
        <f t="shared" si="2"/>
        <v>0.14813278008298758</v>
      </c>
      <c r="N4" s="7">
        <f t="shared" si="2"/>
        <v>0.19585062240663906</v>
      </c>
      <c r="O4" s="7">
        <f t="shared" si="2"/>
        <v>0.2502074688796681</v>
      </c>
      <c r="P4" s="7">
        <f>(1/(1+$C$4*$C$14))*(-0.5*($C$4-$C$5)*P2*$C$14+0.5*$C$6^2*P2^2*$C$14)</f>
        <v>0.31120331950207475</v>
      </c>
      <c r="Q4" s="7">
        <f t="shared" si="2"/>
        <v>0.37883817427385902</v>
      </c>
      <c r="R4" s="7">
        <f t="shared" si="2"/>
        <v>0.4531120331950208</v>
      </c>
      <c r="S4" s="7">
        <f t="shared" si="2"/>
        <v>0.53402489626556027</v>
      </c>
      <c r="T4" s="7">
        <f t="shared" si="2"/>
        <v>0.6215767634854773</v>
      </c>
      <c r="U4" s="7">
        <f t="shared" si="2"/>
        <v>0.71576763485477191</v>
      </c>
      <c r="V4" s="7">
        <f t="shared" si="2"/>
        <v>0.81659751037344419</v>
      </c>
      <c r="W4" s="7">
        <f t="shared" si="2"/>
        <v>0.92406639004149393</v>
      </c>
      <c r="X4" s="7">
        <f t="shared" si="2"/>
        <v>1.0381742738589212</v>
      </c>
      <c r="Y4" s="7">
        <f t="shared" si="2"/>
        <v>1.1589211618257265</v>
      </c>
      <c r="Z4" s="28"/>
    </row>
    <row r="5" spans="2:26" x14ac:dyDescent="0.3">
      <c r="B5" s="14" t="s">
        <v>2</v>
      </c>
      <c r="C5" s="18">
        <v>0</v>
      </c>
      <c r="E5" s="32" t="s">
        <v>11</v>
      </c>
      <c r="F5" s="6"/>
      <c r="G5" s="7">
        <f>(1/(1+$C$4*$C$14))*(1-$C$6^2*G2^2*$C$14)</f>
        <v>0.98921161825726134</v>
      </c>
      <c r="H5" s="7">
        <f t="shared" ref="H5:Y5" si="3">(1/(1+$C$4*$C$14))*(1-$C$6^2*H2^2*$C$14)</f>
        <v>0.96929460580912874</v>
      </c>
      <c r="I5" s="7">
        <f t="shared" si="3"/>
        <v>0.93609958506224067</v>
      </c>
      <c r="J5" s="7">
        <f t="shared" si="3"/>
        <v>0.88962655601659746</v>
      </c>
      <c r="K5" s="7">
        <f t="shared" si="3"/>
        <v>0.82987551867219911</v>
      </c>
      <c r="L5" s="7">
        <f t="shared" si="3"/>
        <v>0.75684647302904562</v>
      </c>
      <c r="M5" s="7">
        <f t="shared" si="3"/>
        <v>0.67053941908713699</v>
      </c>
      <c r="N5" s="7">
        <f t="shared" si="3"/>
        <v>0.570954356846473</v>
      </c>
      <c r="O5" s="7">
        <f t="shared" si="3"/>
        <v>0.45809128630705392</v>
      </c>
      <c r="P5" s="7">
        <f t="shared" si="3"/>
        <v>0.3319502074688796</v>
      </c>
      <c r="Q5" s="7">
        <f>(1/(1+$C$4*$C$14))*(1-$C$6^2*Q2^2*$C$14)</f>
        <v>0.19253112033195013</v>
      </c>
      <c r="R5" s="7">
        <f>(1/(1+$C$4*$C$14))*(1-$C$6^2*R2^2*$C$14)</f>
        <v>3.9834024896265377E-2</v>
      </c>
      <c r="S5" s="7">
        <f t="shared" si="3"/>
        <v>-0.12614107883817455</v>
      </c>
      <c r="T5" s="7">
        <f t="shared" si="3"/>
        <v>-0.30539419087136949</v>
      </c>
      <c r="U5" s="7">
        <f t="shared" si="3"/>
        <v>-0.49792531120331973</v>
      </c>
      <c r="V5" s="7">
        <f t="shared" si="3"/>
        <v>-0.70373443983402528</v>
      </c>
      <c r="W5" s="7">
        <f t="shared" si="3"/>
        <v>-0.92282157676348575</v>
      </c>
      <c r="X5" s="7">
        <f t="shared" si="3"/>
        <v>-1.1551867219917014</v>
      </c>
      <c r="Y5" s="7">
        <f t="shared" si="3"/>
        <v>-1.4008298755186728</v>
      </c>
      <c r="Z5" s="28"/>
    </row>
    <row r="6" spans="2:26" x14ac:dyDescent="0.3">
      <c r="B6" s="14" t="s">
        <v>3</v>
      </c>
      <c r="C6" s="19">
        <v>0.4</v>
      </c>
      <c r="E6" s="32" t="s">
        <v>12</v>
      </c>
      <c r="F6" s="6"/>
      <c r="G6" s="7">
        <f>(1/(1+$C$4*$C$14))*(0.5*($C$4-$C$5)*G2*$C$14+0.5*$C$6^2*G2^2*$C$14)</f>
        <v>5.3941908713692945E-3</v>
      </c>
      <c r="H6" s="7">
        <f t="shared" ref="H6:Y6" si="4">(1/(1+$C$4*$C$14))*(0.5*($C$4-$C$5)*H2*$C$14+0.5*$C$6^2*H2^2*$C$14)</f>
        <v>1.7427385892116183E-2</v>
      </c>
      <c r="I6" s="7">
        <f t="shared" si="4"/>
        <v>3.6099585062240667E-2</v>
      </c>
      <c r="J6" s="7">
        <f t="shared" si="4"/>
        <v>6.1410788381742749E-2</v>
      </c>
      <c r="K6" s="7">
        <f t="shared" si="4"/>
        <v>9.3360995850622422E-2</v>
      </c>
      <c r="L6" s="7">
        <f t="shared" si="4"/>
        <v>0.1319502074688797</v>
      </c>
      <c r="M6" s="7">
        <f t="shared" si="4"/>
        <v>0.17717842323651456</v>
      </c>
      <c r="N6" s="7">
        <f t="shared" si="4"/>
        <v>0.22904564315352702</v>
      </c>
      <c r="O6" s="7">
        <f t="shared" si="4"/>
        <v>0.28755186721991705</v>
      </c>
      <c r="P6" s="7">
        <f t="shared" si="4"/>
        <v>0.35269709543568467</v>
      </c>
      <c r="Q6" s="7">
        <f t="shared" si="4"/>
        <v>0.42448132780082992</v>
      </c>
      <c r="R6" s="7">
        <f t="shared" si="4"/>
        <v>0.5029045643153528</v>
      </c>
      <c r="S6" s="7">
        <f t="shared" si="4"/>
        <v>0.58796680497925324</v>
      </c>
      <c r="T6" s="7">
        <f t="shared" si="4"/>
        <v>0.67966804979253126</v>
      </c>
      <c r="U6" s="7">
        <f t="shared" si="4"/>
        <v>0.77800829875518684</v>
      </c>
      <c r="V6" s="7">
        <f t="shared" si="4"/>
        <v>0.88298755186722011</v>
      </c>
      <c r="W6" s="7">
        <f t="shared" si="4"/>
        <v>0.99460580912863084</v>
      </c>
      <c r="X6" s="7">
        <f t="shared" si="4"/>
        <v>1.1128630705394194</v>
      </c>
      <c r="Y6" s="7">
        <f t="shared" si="4"/>
        <v>1.2377593360995853</v>
      </c>
      <c r="Z6" s="28"/>
    </row>
    <row r="7" spans="2:26" x14ac:dyDescent="0.3">
      <c r="B7" s="14" t="s">
        <v>4</v>
      </c>
      <c r="C7" s="20">
        <v>5</v>
      </c>
      <c r="E7" s="8">
        <f>C7</f>
        <v>5</v>
      </c>
      <c r="F7" s="9">
        <f t="shared" ref="F7:U17" si="5">MAX($C$3 - F$3, 0)</f>
        <v>0</v>
      </c>
      <c r="G7" s="34">
        <f>MAX($C$3-G$3,G$4*H8+G$5*G8+G$6*F8)</f>
        <v>1.0575201963600148E-12</v>
      </c>
      <c r="H7" s="34">
        <f>MAX($C$3-H$3,H$4*I8+H$5*H8+H$6*G8)</f>
        <v>6.297885276056005E-9</v>
      </c>
      <c r="I7" s="34">
        <f>MAX($C$3-I$3,I$4*J8+I$5*I8+I$6*H8)</f>
        <v>2.1935239977243537E-6</v>
      </c>
      <c r="J7" s="34">
        <f t="shared" ref="H7:Y16" si="6">MAX($C$3-J$3,J$4*K8+J$5*J8+J$6*I8)</f>
        <v>1.6640112475444754E-4</v>
      </c>
      <c r="K7" s="34">
        <f t="shared" si="6"/>
        <v>4.2183433075587773E-3</v>
      </c>
      <c r="L7" s="34">
        <f t="shared" si="6"/>
        <v>4.5464993144854936E-2</v>
      </c>
      <c r="M7" s="34">
        <f t="shared" si="6"/>
        <v>0.25219961939244195</v>
      </c>
      <c r="N7" s="34">
        <f t="shared" si="6"/>
        <v>0.86206441929947064</v>
      </c>
      <c r="O7" s="34">
        <f t="shared" si="6"/>
        <v>2.1182495775373456</v>
      </c>
      <c r="P7" s="34">
        <f>MAX($C$3-P$3,P$4*Q8+P$5*P8+P$6*O8)</f>
        <v>4.1693884581318592</v>
      </c>
      <c r="Q7" s="34">
        <f t="shared" si="6"/>
        <v>7.0463272178787602</v>
      </c>
      <c r="R7" s="34">
        <f t="shared" si="6"/>
        <v>10.69096633137031</v>
      </c>
      <c r="S7" s="34">
        <f t="shared" si="6"/>
        <v>15.025750208112598</v>
      </c>
      <c r="T7" s="34">
        <f t="shared" si="6"/>
        <v>20</v>
      </c>
      <c r="U7" s="34">
        <f t="shared" si="6"/>
        <v>25</v>
      </c>
      <c r="V7" s="34">
        <f t="shared" si="6"/>
        <v>30</v>
      </c>
      <c r="W7" s="34">
        <f t="shared" si="6"/>
        <v>35</v>
      </c>
      <c r="X7" s="34">
        <f t="shared" si="6"/>
        <v>40</v>
      </c>
      <c r="Y7" s="34">
        <f t="shared" si="6"/>
        <v>45</v>
      </c>
      <c r="Z7" s="30">
        <f t="shared" ref="Z7:Z17" si="7">$C$3</f>
        <v>50</v>
      </c>
    </row>
    <row r="8" spans="2:26" x14ac:dyDescent="0.3">
      <c r="B8" s="14" t="s">
        <v>6</v>
      </c>
      <c r="C8" s="18">
        <v>20</v>
      </c>
      <c r="E8" s="8">
        <f>E7-$C$13</f>
        <v>4.5</v>
      </c>
      <c r="F8" s="9">
        <f t="shared" si="5"/>
        <v>0</v>
      </c>
      <c r="G8" s="34">
        <f>MAX($C$3-G$3,G$4*H9+G$5*G9+G$6*F9)</f>
        <v>0</v>
      </c>
      <c r="H8" s="34">
        <f t="shared" si="6"/>
        <v>8.495412244092114E-10</v>
      </c>
      <c r="I8" s="34">
        <f t="shared" si="6"/>
        <v>5.9969887341250218E-7</v>
      </c>
      <c r="J8" s="34">
        <f t="shared" si="6"/>
        <v>6.9006987122992324E-5</v>
      </c>
      <c r="K8" s="34">
        <f t="shared" si="6"/>
        <v>2.3424719891968326E-3</v>
      </c>
      <c r="L8" s="34">
        <f t="shared" si="6"/>
        <v>3.1232781832687517E-2</v>
      </c>
      <c r="M8" s="34">
        <f t="shared" si="6"/>
        <v>0.20099664078958818</v>
      </c>
      <c r="N8" s="34">
        <f t="shared" si="6"/>
        <v>0.75533365091667493</v>
      </c>
      <c r="O8" s="34">
        <f t="shared" si="6"/>
        <v>1.9645889854545053</v>
      </c>
      <c r="P8" s="34">
        <f t="shared" si="6"/>
        <v>4.0010431539601541</v>
      </c>
      <c r="Q8" s="34">
        <f t="shared" si="6"/>
        <v>6.9033213643911031</v>
      </c>
      <c r="R8" s="34">
        <f t="shared" si="6"/>
        <v>10.608368385004489</v>
      </c>
      <c r="S8" s="34">
        <f t="shared" si="6"/>
        <v>15</v>
      </c>
      <c r="T8" s="34">
        <f t="shared" si="6"/>
        <v>20</v>
      </c>
      <c r="U8" s="34">
        <f t="shared" si="6"/>
        <v>25</v>
      </c>
      <c r="V8" s="34">
        <f t="shared" si="6"/>
        <v>30</v>
      </c>
      <c r="W8" s="34">
        <f t="shared" si="6"/>
        <v>35</v>
      </c>
      <c r="X8" s="34">
        <f t="shared" si="6"/>
        <v>40</v>
      </c>
      <c r="Y8" s="34">
        <f t="shared" si="6"/>
        <v>45</v>
      </c>
      <c r="Z8" s="30">
        <f t="shared" si="7"/>
        <v>50</v>
      </c>
    </row>
    <row r="9" spans="2:26" x14ac:dyDescent="0.3">
      <c r="B9" s="14" t="s">
        <v>7</v>
      </c>
      <c r="C9" s="18">
        <v>10</v>
      </c>
      <c r="E9" s="8">
        <f t="shared" ref="E9:E17" si="8">E8-$C$13</f>
        <v>4</v>
      </c>
      <c r="F9" s="9">
        <f t="shared" si="5"/>
        <v>0</v>
      </c>
      <c r="G9" s="34">
        <f t="shared" ref="G9:G15" si="9">MAX($C$3-G$3,G$4*H10+G$5*G10+G$6*F10)</f>
        <v>0</v>
      </c>
      <c r="H9" s="34">
        <f t="shared" si="6"/>
        <v>0</v>
      </c>
      <c r="I9" s="34">
        <f t="shared" si="6"/>
        <v>9.3063379583009022E-8</v>
      </c>
      <c r="J9" s="34">
        <f t="shared" si="6"/>
        <v>2.1672338606751957E-5</v>
      </c>
      <c r="K9" s="34">
        <f t="shared" si="6"/>
        <v>1.1095145519755276E-3</v>
      </c>
      <c r="L9" s="34">
        <f t="shared" si="6"/>
        <v>1.9551154936153094E-2</v>
      </c>
      <c r="M9" s="34">
        <f t="shared" si="6"/>
        <v>0.15215841854924592</v>
      </c>
      <c r="N9" s="34">
        <f t="shared" si="6"/>
        <v>0.64472144753386196</v>
      </c>
      <c r="O9" s="34">
        <f t="shared" si="6"/>
        <v>1.7992074997106109</v>
      </c>
      <c r="P9" s="34">
        <f t="shared" si="6"/>
        <v>3.8168199206034434</v>
      </c>
      <c r="Q9" s="34">
        <f t="shared" si="6"/>
        <v>6.746308919742928</v>
      </c>
      <c r="R9" s="34">
        <f t="shared" si="6"/>
        <v>10.517097886795746</v>
      </c>
      <c r="S9" s="34">
        <f t="shared" si="6"/>
        <v>15</v>
      </c>
      <c r="T9" s="34">
        <f t="shared" si="6"/>
        <v>20</v>
      </c>
      <c r="U9" s="34">
        <f t="shared" si="6"/>
        <v>25</v>
      </c>
      <c r="V9" s="34">
        <f t="shared" si="6"/>
        <v>30</v>
      </c>
      <c r="W9" s="34">
        <f t="shared" si="6"/>
        <v>35</v>
      </c>
      <c r="X9" s="34">
        <f t="shared" si="6"/>
        <v>40</v>
      </c>
      <c r="Y9" s="34">
        <f t="shared" si="6"/>
        <v>45</v>
      </c>
      <c r="Z9" s="30">
        <f t="shared" si="7"/>
        <v>50</v>
      </c>
    </row>
    <row r="10" spans="2:26" ht="15" thickBot="1" x14ac:dyDescent="0.35">
      <c r="B10" s="15" t="s">
        <v>5</v>
      </c>
      <c r="C10" s="21">
        <v>100</v>
      </c>
      <c r="E10" s="8">
        <f t="shared" si="8"/>
        <v>3.5</v>
      </c>
      <c r="F10" s="9">
        <f t="shared" si="5"/>
        <v>0</v>
      </c>
      <c r="G10" s="34">
        <f t="shared" si="9"/>
        <v>0</v>
      </c>
      <c r="H10" s="34">
        <f t="shared" si="6"/>
        <v>0</v>
      </c>
      <c r="I10" s="34">
        <f>MAX($C$3-I$3,I$4*J11+I$5*I11+I$6*H11)</f>
        <v>0</v>
      </c>
      <c r="J10" s="34">
        <f t="shared" si="6"/>
        <v>3.9347849964044152E-6</v>
      </c>
      <c r="K10" s="34">
        <f t="shared" si="6"/>
        <v>4.0550145379612162E-4</v>
      </c>
      <c r="L10" s="34">
        <f t="shared" si="6"/>
        <v>1.0640239063111928E-2</v>
      </c>
      <c r="M10" s="34">
        <f t="shared" si="6"/>
        <v>0.10690518559188229</v>
      </c>
      <c r="N10" s="34">
        <f t="shared" si="6"/>
        <v>0.5305311672472045</v>
      </c>
      <c r="O10" s="34">
        <f t="shared" si="6"/>
        <v>1.6202460592748618</v>
      </c>
      <c r="P10" s="34">
        <f t="shared" si="6"/>
        <v>3.6147269087243972</v>
      </c>
      <c r="Q10" s="34">
        <f t="shared" si="6"/>
        <v>6.5727271083881966</v>
      </c>
      <c r="R10" s="34">
        <f t="shared" si="6"/>
        <v>10.41729845636722</v>
      </c>
      <c r="S10" s="34">
        <f t="shared" si="6"/>
        <v>15</v>
      </c>
      <c r="T10" s="34">
        <f t="shared" si="6"/>
        <v>20</v>
      </c>
      <c r="U10" s="34">
        <f t="shared" si="6"/>
        <v>25</v>
      </c>
      <c r="V10" s="34">
        <f t="shared" si="6"/>
        <v>30</v>
      </c>
      <c r="W10" s="34">
        <f t="shared" si="6"/>
        <v>35</v>
      </c>
      <c r="X10" s="34">
        <f t="shared" si="6"/>
        <v>40</v>
      </c>
      <c r="Y10" s="34">
        <f t="shared" si="6"/>
        <v>45</v>
      </c>
      <c r="Z10" s="30">
        <f t="shared" si="7"/>
        <v>50</v>
      </c>
    </row>
    <row r="11" spans="2:26" ht="15" thickBot="1" x14ac:dyDescent="0.35">
      <c r="E11" s="8">
        <f t="shared" si="8"/>
        <v>3</v>
      </c>
      <c r="F11" s="9">
        <f t="shared" si="5"/>
        <v>0</v>
      </c>
      <c r="G11" s="34">
        <f t="shared" si="9"/>
        <v>0</v>
      </c>
      <c r="H11" s="34">
        <f t="shared" si="6"/>
        <v>0</v>
      </c>
      <c r="I11" s="34">
        <f>MAX($C$3-I$3,I$4*J12+I$5*I12+I$6*H12)</f>
        <v>0</v>
      </c>
      <c r="J11" s="34">
        <f t="shared" si="6"/>
        <v>0</v>
      </c>
      <c r="K11" s="34">
        <f t="shared" si="6"/>
        <v>8.7803998530876283E-5</v>
      </c>
      <c r="L11" s="34">
        <f t="shared" si="6"/>
        <v>4.5808600376394315E-3</v>
      </c>
      <c r="M11" s="34">
        <f t="shared" si="6"/>
        <v>6.6897541712839542E-2</v>
      </c>
      <c r="N11" s="34">
        <f t="shared" si="6"/>
        <v>0.41338667404037971</v>
      </c>
      <c r="O11" s="34">
        <f t="shared" si="6"/>
        <v>1.4254928105099847</v>
      </c>
      <c r="P11" s="34">
        <f t="shared" si="6"/>
        <v>3.390666625106816</v>
      </c>
      <c r="Q11" s="34">
        <f t="shared" si="6"/>
        <v>6.3830528813424774</v>
      </c>
      <c r="R11" s="34">
        <f t="shared" si="6"/>
        <v>10.306554038103361</v>
      </c>
      <c r="S11" s="34">
        <f t="shared" si="6"/>
        <v>15</v>
      </c>
      <c r="T11" s="34">
        <f t="shared" si="6"/>
        <v>20</v>
      </c>
      <c r="U11" s="34">
        <f t="shared" si="6"/>
        <v>25</v>
      </c>
      <c r="V11" s="34">
        <f t="shared" si="6"/>
        <v>30</v>
      </c>
      <c r="W11" s="34">
        <f t="shared" si="6"/>
        <v>35</v>
      </c>
      <c r="X11" s="34">
        <f t="shared" si="6"/>
        <v>40</v>
      </c>
      <c r="Y11" s="34">
        <f t="shared" si="6"/>
        <v>45</v>
      </c>
      <c r="Z11" s="30">
        <f t="shared" si="7"/>
        <v>50</v>
      </c>
    </row>
    <row r="12" spans="2:26" x14ac:dyDescent="0.3">
      <c r="B12" s="22" t="s">
        <v>9</v>
      </c>
      <c r="C12" s="25">
        <f>C10/C8</f>
        <v>5</v>
      </c>
      <c r="E12" s="8">
        <f t="shared" si="8"/>
        <v>2.5</v>
      </c>
      <c r="F12" s="9">
        <f t="shared" si="5"/>
        <v>0</v>
      </c>
      <c r="G12" s="34">
        <f t="shared" si="9"/>
        <v>0</v>
      </c>
      <c r="H12" s="34">
        <f t="shared" si="6"/>
        <v>0</v>
      </c>
      <c r="I12" s="34">
        <f t="shared" si="6"/>
        <v>0</v>
      </c>
      <c r="J12" s="34">
        <f t="shared" si="6"/>
        <v>0</v>
      </c>
      <c r="K12" s="34">
        <f t="shared" si="6"/>
        <v>0</v>
      </c>
      <c r="L12" s="34">
        <f t="shared" si="6"/>
        <v>1.2091864940537819E-3</v>
      </c>
      <c r="M12" s="34">
        <f t="shared" si="6"/>
        <v>3.4241536920763295E-2</v>
      </c>
      <c r="N12" s="34">
        <f t="shared" si="6"/>
        <v>0.29516086619335802</v>
      </c>
      <c r="O12" s="34">
        <f t="shared" si="6"/>
        <v>1.2102101783368495</v>
      </c>
      <c r="P12" s="34">
        <f t="shared" si="6"/>
        <v>3.142320325328662</v>
      </c>
      <c r="Q12" s="34">
        <f t="shared" si="6"/>
        <v>6.1719622062108996</v>
      </c>
      <c r="R12" s="34">
        <f t="shared" si="6"/>
        <v>10.191427478140515</v>
      </c>
      <c r="S12" s="34">
        <f t="shared" si="6"/>
        <v>15</v>
      </c>
      <c r="T12" s="34">
        <f t="shared" si="6"/>
        <v>20</v>
      </c>
      <c r="U12" s="34">
        <f t="shared" si="6"/>
        <v>25</v>
      </c>
      <c r="V12" s="34">
        <f t="shared" si="6"/>
        <v>30</v>
      </c>
      <c r="W12" s="34">
        <f t="shared" si="6"/>
        <v>35</v>
      </c>
      <c r="X12" s="34">
        <f t="shared" si="6"/>
        <v>40</v>
      </c>
      <c r="Y12" s="34">
        <f t="shared" si="6"/>
        <v>45</v>
      </c>
      <c r="Z12" s="30">
        <f t="shared" si="7"/>
        <v>50</v>
      </c>
    </row>
    <row r="13" spans="2:26" x14ac:dyDescent="0.3">
      <c r="B13" s="23" t="s">
        <v>13</v>
      </c>
      <c r="C13" s="26">
        <f>C7/C9</f>
        <v>0.5</v>
      </c>
      <c r="D13" s="2"/>
      <c r="E13" s="8">
        <f t="shared" si="8"/>
        <v>2</v>
      </c>
      <c r="F13" s="9">
        <f t="shared" si="5"/>
        <v>0</v>
      </c>
      <c r="G13" s="34">
        <f t="shared" si="9"/>
        <v>0</v>
      </c>
      <c r="H13" s="34">
        <f t="shared" si="6"/>
        <v>0</v>
      </c>
      <c r="I13" s="34">
        <f t="shared" si="6"/>
        <v>0</v>
      </c>
      <c r="J13" s="34">
        <f>MAX($C$3-J$3,J$4*K14+J$5*J14+J$6*I14)</f>
        <v>0</v>
      </c>
      <c r="K13" s="34">
        <f t="shared" si="6"/>
        <v>0</v>
      </c>
      <c r="L13" s="34">
        <f t="shared" si="6"/>
        <v>0</v>
      </c>
      <c r="M13" s="34">
        <f t="shared" si="6"/>
        <v>1.1295114149882225E-2</v>
      </c>
      <c r="N13" s="34">
        <f t="shared" si="6"/>
        <v>0.18002576894350097</v>
      </c>
      <c r="O13" s="34">
        <f t="shared" si="6"/>
        <v>0.96904094586652612</v>
      </c>
      <c r="P13" s="34">
        <f t="shared" si="6"/>
        <v>2.8557669447385003</v>
      </c>
      <c r="Q13" s="34">
        <f t="shared" si="6"/>
        <v>5.95292483235297</v>
      </c>
      <c r="R13" s="34">
        <f t="shared" si="6"/>
        <v>10.066617974029576</v>
      </c>
      <c r="S13" s="34">
        <f t="shared" si="6"/>
        <v>15</v>
      </c>
      <c r="T13" s="34">
        <f t="shared" si="6"/>
        <v>20</v>
      </c>
      <c r="U13" s="34">
        <f t="shared" si="6"/>
        <v>25</v>
      </c>
      <c r="V13" s="34">
        <f t="shared" si="6"/>
        <v>30</v>
      </c>
      <c r="W13" s="34">
        <f t="shared" si="6"/>
        <v>35</v>
      </c>
      <c r="X13" s="34">
        <f t="shared" si="6"/>
        <v>40</v>
      </c>
      <c r="Y13" s="34">
        <f t="shared" si="6"/>
        <v>45</v>
      </c>
      <c r="Z13" s="30">
        <f t="shared" si="7"/>
        <v>50</v>
      </c>
    </row>
    <row r="14" spans="2:26" ht="15" thickBot="1" x14ac:dyDescent="0.35">
      <c r="B14" s="24" t="s">
        <v>8</v>
      </c>
      <c r="C14" s="35">
        <f>C13/12</f>
        <v>4.1666666666666664E-2</v>
      </c>
      <c r="D14" s="2"/>
      <c r="E14" s="8">
        <f t="shared" si="8"/>
        <v>1.5</v>
      </c>
      <c r="F14" s="9">
        <f t="shared" si="5"/>
        <v>0</v>
      </c>
      <c r="G14" s="34">
        <f t="shared" si="9"/>
        <v>0</v>
      </c>
      <c r="H14" s="34">
        <f t="shared" si="6"/>
        <v>0</v>
      </c>
      <c r="I14" s="34">
        <f t="shared" si="6"/>
        <v>0</v>
      </c>
      <c r="J14" s="34">
        <f t="shared" si="6"/>
        <v>0</v>
      </c>
      <c r="K14" s="34">
        <f t="shared" si="6"/>
        <v>0</v>
      </c>
      <c r="L14" s="34">
        <f t="shared" si="6"/>
        <v>0</v>
      </c>
      <c r="M14" s="34">
        <f t="shared" si="6"/>
        <v>0</v>
      </c>
      <c r="N14" s="34">
        <f t="shared" si="6"/>
        <v>7.6249930255507442E-2</v>
      </c>
      <c r="O14" s="34">
        <f t="shared" si="6"/>
        <v>0.69691143881834527</v>
      </c>
      <c r="P14" s="34">
        <f t="shared" si="6"/>
        <v>2.5093818398272099</v>
      </c>
      <c r="Q14" s="34">
        <f t="shared" si="6"/>
        <v>5.7100241892832324</v>
      </c>
      <c r="R14" s="34">
        <f t="shared" si="6"/>
        <v>10</v>
      </c>
      <c r="S14" s="34">
        <f t="shared" si="6"/>
        <v>15</v>
      </c>
      <c r="T14" s="34">
        <f t="shared" si="6"/>
        <v>20</v>
      </c>
      <c r="U14" s="34">
        <f t="shared" si="6"/>
        <v>25</v>
      </c>
      <c r="V14" s="34">
        <f t="shared" si="6"/>
        <v>30</v>
      </c>
      <c r="W14" s="34">
        <f t="shared" si="6"/>
        <v>35</v>
      </c>
      <c r="X14" s="34">
        <f t="shared" si="6"/>
        <v>40</v>
      </c>
      <c r="Y14" s="34">
        <f t="shared" si="6"/>
        <v>45</v>
      </c>
      <c r="Z14" s="30">
        <f t="shared" si="7"/>
        <v>50</v>
      </c>
    </row>
    <row r="15" spans="2:26" x14ac:dyDescent="0.3">
      <c r="E15" s="8">
        <f t="shared" si="8"/>
        <v>1</v>
      </c>
      <c r="F15" s="9">
        <f t="shared" si="5"/>
        <v>0</v>
      </c>
      <c r="G15" s="34">
        <f t="shared" si="9"/>
        <v>0</v>
      </c>
      <c r="H15" s="34">
        <f t="shared" si="6"/>
        <v>0</v>
      </c>
      <c r="I15" s="34">
        <f t="shared" si="6"/>
        <v>0</v>
      </c>
      <c r="J15" s="34">
        <f t="shared" si="6"/>
        <v>0</v>
      </c>
      <c r="K15" s="34">
        <f t="shared" si="6"/>
        <v>0</v>
      </c>
      <c r="L15" s="34">
        <f t="shared" si="6"/>
        <v>0</v>
      </c>
      <c r="M15" s="34">
        <f t="shared" si="6"/>
        <v>0</v>
      </c>
      <c r="N15" s="34">
        <f t="shared" si="6"/>
        <v>0</v>
      </c>
      <c r="O15" s="34">
        <f t="shared" si="6"/>
        <v>0.38932697439782388</v>
      </c>
      <c r="P15" s="34">
        <f t="shared" si="6"/>
        <v>2.0725366298789623</v>
      </c>
      <c r="Q15" s="34">
        <f t="shared" si="6"/>
        <v>5.4115373357896743</v>
      </c>
      <c r="R15" s="34">
        <f t="shared" si="6"/>
        <v>10</v>
      </c>
      <c r="S15" s="34">
        <f t="shared" si="6"/>
        <v>15</v>
      </c>
      <c r="T15" s="34">
        <f t="shared" si="6"/>
        <v>20</v>
      </c>
      <c r="U15" s="34">
        <f t="shared" si="6"/>
        <v>25</v>
      </c>
      <c r="V15" s="34">
        <f t="shared" si="6"/>
        <v>30</v>
      </c>
      <c r="W15" s="34">
        <f t="shared" si="6"/>
        <v>35</v>
      </c>
      <c r="X15" s="34">
        <f t="shared" si="6"/>
        <v>40</v>
      </c>
      <c r="Y15" s="34">
        <f t="shared" si="6"/>
        <v>45</v>
      </c>
      <c r="Z15" s="30">
        <f t="shared" si="7"/>
        <v>50</v>
      </c>
    </row>
    <row r="16" spans="2:26" x14ac:dyDescent="0.3">
      <c r="E16" s="8">
        <f t="shared" si="8"/>
        <v>0.5</v>
      </c>
      <c r="F16" s="9">
        <f t="shared" si="5"/>
        <v>0</v>
      </c>
      <c r="G16" s="34">
        <f>MAX($C$3-G$3,G$4*H17+G$5*G17+G$6*F17)</f>
        <v>0</v>
      </c>
      <c r="H16" s="34">
        <f t="shared" si="6"/>
        <v>0</v>
      </c>
      <c r="I16" s="34">
        <f t="shared" si="6"/>
        <v>0</v>
      </c>
      <c r="J16" s="34">
        <f t="shared" si="6"/>
        <v>0</v>
      </c>
      <c r="K16" s="34">
        <f t="shared" si="6"/>
        <v>0</v>
      </c>
      <c r="L16" s="34">
        <f t="shared" si="6"/>
        <v>0</v>
      </c>
      <c r="M16" s="34">
        <f t="shared" si="6"/>
        <v>0</v>
      </c>
      <c r="N16" s="34">
        <f t="shared" si="6"/>
        <v>0</v>
      </c>
      <c r="O16" s="34">
        <f t="shared" si="6"/>
        <v>0</v>
      </c>
      <c r="P16" s="34">
        <f t="shared" si="6"/>
        <v>1.5560165975103737</v>
      </c>
      <c r="Q16" s="34">
        <f t="shared" si="6"/>
        <v>5</v>
      </c>
      <c r="R16" s="34">
        <f t="shared" si="6"/>
        <v>10</v>
      </c>
      <c r="S16" s="34">
        <f t="shared" si="6"/>
        <v>15</v>
      </c>
      <c r="T16" s="34">
        <f t="shared" si="6"/>
        <v>20</v>
      </c>
      <c r="U16" s="34">
        <f t="shared" si="6"/>
        <v>25</v>
      </c>
      <c r="V16" s="34">
        <f t="shared" si="6"/>
        <v>30</v>
      </c>
      <c r="W16" s="34">
        <f t="shared" si="6"/>
        <v>35</v>
      </c>
      <c r="X16" s="34">
        <f t="shared" si="6"/>
        <v>40</v>
      </c>
      <c r="Y16" s="34">
        <f t="shared" si="6"/>
        <v>45</v>
      </c>
      <c r="Z16" s="30">
        <f t="shared" si="7"/>
        <v>50</v>
      </c>
    </row>
    <row r="17" spans="5:26" ht="15" thickBot="1" x14ac:dyDescent="0.35">
      <c r="E17" s="10">
        <f t="shared" si="8"/>
        <v>0</v>
      </c>
      <c r="F17" s="11">
        <f t="shared" si="5"/>
        <v>0</v>
      </c>
      <c r="G17" s="12">
        <f>MAX($C$3 - G$3, 0)</f>
        <v>0</v>
      </c>
      <c r="H17" s="12">
        <f>MAX($C$3 - H$3, 0)</f>
        <v>0</v>
      </c>
      <c r="I17" s="12">
        <f t="shared" si="5"/>
        <v>0</v>
      </c>
      <c r="J17" s="12">
        <f t="shared" si="5"/>
        <v>0</v>
      </c>
      <c r="K17" s="12">
        <f t="shared" si="5"/>
        <v>0</v>
      </c>
      <c r="L17" s="12">
        <f t="shared" si="5"/>
        <v>0</v>
      </c>
      <c r="M17" s="12">
        <f t="shared" si="5"/>
        <v>0</v>
      </c>
      <c r="N17" s="12">
        <f t="shared" si="5"/>
        <v>0</v>
      </c>
      <c r="O17" s="12">
        <f t="shared" si="5"/>
        <v>0</v>
      </c>
      <c r="P17" s="12">
        <f t="shared" si="5"/>
        <v>0</v>
      </c>
      <c r="Q17" s="12">
        <f t="shared" si="5"/>
        <v>5</v>
      </c>
      <c r="R17" s="12">
        <f t="shared" si="5"/>
        <v>10</v>
      </c>
      <c r="S17" s="12">
        <f t="shared" si="5"/>
        <v>15</v>
      </c>
      <c r="T17" s="12">
        <f t="shared" si="5"/>
        <v>20</v>
      </c>
      <c r="U17" s="12">
        <f t="shared" si="5"/>
        <v>25</v>
      </c>
      <c r="V17" s="12">
        <f t="shared" ref="V17:Y17" si="10">MAX($C$3 - V$3, 0)</f>
        <v>30</v>
      </c>
      <c r="W17" s="12">
        <f t="shared" si="10"/>
        <v>35</v>
      </c>
      <c r="X17" s="12">
        <f t="shared" si="10"/>
        <v>40</v>
      </c>
      <c r="Y17" s="12">
        <f t="shared" si="10"/>
        <v>45</v>
      </c>
      <c r="Z17" s="31">
        <f t="shared" si="7"/>
        <v>50</v>
      </c>
    </row>
  </sheetData>
  <conditionalFormatting sqref="C3 E3:Z3">
    <cfRule type="duplicateValues" dxfId="1" priority="2"/>
  </conditionalFormatting>
  <conditionalFormatting sqref="E7:E17 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Implisit</vt:lpstr>
      <vt:lpstr>Explicit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2026-02-07T11:52:37Z</dcterms:modified>
</cp:coreProperties>
</file>