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9870f9c02b3cf52/Desktop/Hull/"/>
    </mc:Choice>
  </mc:AlternateContent>
  <xr:revisionPtr revIDLastSave="946" documentId="11_F25DC773A252ABDACC1048D7991B778C5ADE58EC" xr6:coauthVersionLast="47" xr6:coauthVersionMax="47" xr10:uidLastSave="{CED9F318-41D4-4958-9A31-07A8BBE4CB4F}"/>
  <bookViews>
    <workbookView xWindow="-108" yWindow="-108" windowWidth="23256" windowHeight="12456" xr2:uid="{00000000-000D-0000-FFFF-FFFF00000000}"/>
  </bookViews>
  <sheets>
    <sheet name="Implisit" sheetId="1" r:id="rId1"/>
    <sheet name="Explicit" sheetId="3" state="hidden" r:id="rId2"/>
  </sheets>
  <calcPr calcId="191029" iterate="1" iterateCount="5000" iterateDelta="9.9999999999999995E-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7" i="3"/>
  <c r="R5" i="3"/>
  <c r="Q5" i="3"/>
  <c r="C14" i="3"/>
  <c r="C13" i="3"/>
  <c r="G17" i="3"/>
  <c r="H17" i="3"/>
  <c r="Z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G2" i="3"/>
  <c r="F2" i="3"/>
  <c r="Z17" i="3"/>
  <c r="Z16" i="3"/>
  <c r="Z15" i="3"/>
  <c r="Z14" i="3"/>
  <c r="F14" i="3"/>
  <c r="Z13" i="3"/>
  <c r="F13" i="3"/>
  <c r="Z12" i="3"/>
  <c r="F12" i="3"/>
  <c r="C12" i="3"/>
  <c r="Z11" i="3"/>
  <c r="F11" i="3"/>
  <c r="Z10" i="3"/>
  <c r="Z9" i="3"/>
  <c r="F9" i="3"/>
  <c r="Z8" i="3"/>
  <c r="F8" i="3"/>
  <c r="Z7" i="3"/>
  <c r="F7" i="3"/>
  <c r="E7" i="3"/>
  <c r="F3" i="3"/>
  <c r="F15" i="3" s="1"/>
  <c r="Z8" i="1"/>
  <c r="Z9" i="1"/>
  <c r="Z10" i="1"/>
  <c r="Z11" i="1"/>
  <c r="Z12" i="1"/>
  <c r="Z13" i="1"/>
  <c r="Z14" i="1"/>
  <c r="Z15" i="1"/>
  <c r="Z16" i="1"/>
  <c r="Z17" i="1"/>
  <c r="F7" i="1"/>
  <c r="F9" i="1" s="1"/>
  <c r="E8" i="1"/>
  <c r="C17" i="1"/>
  <c r="C18" i="1" s="1"/>
  <c r="C16" i="1"/>
  <c r="Z18" i="1"/>
  <c r="F16" i="1" l="1"/>
  <c r="F15" i="1"/>
  <c r="H4" i="3"/>
  <c r="P4" i="3"/>
  <c r="K4" i="3"/>
  <c r="T4" i="3"/>
  <c r="J5" i="3"/>
  <c r="S5" i="3"/>
  <c r="I6" i="3"/>
  <c r="I16" i="3" s="1"/>
  <c r="R6" i="3"/>
  <c r="G6" i="3"/>
  <c r="T5" i="3"/>
  <c r="G5" i="3"/>
  <c r="P5" i="3"/>
  <c r="V4" i="3"/>
  <c r="U5" i="3"/>
  <c r="G4" i="3"/>
  <c r="W4" i="3"/>
  <c r="W16" i="3" s="1"/>
  <c r="U6" i="3"/>
  <c r="O4" i="3"/>
  <c r="X4" i="3"/>
  <c r="N5" i="3"/>
  <c r="W5" i="3"/>
  <c r="M6" i="3"/>
  <c r="V6" i="3"/>
  <c r="Q4" i="3"/>
  <c r="Y4" i="3"/>
  <c r="W6" i="3"/>
  <c r="R4" i="3"/>
  <c r="O6" i="3"/>
  <c r="H6" i="3"/>
  <c r="L4" i="3"/>
  <c r="U4" i="3"/>
  <c r="U16" i="3" s="1"/>
  <c r="K5" i="3"/>
  <c r="K16" i="3" s="1"/>
  <c r="J6" i="3"/>
  <c r="S6" i="3"/>
  <c r="L5" i="3"/>
  <c r="K6" i="3"/>
  <c r="T6" i="3"/>
  <c r="P6" i="3"/>
  <c r="N4" i="3"/>
  <c r="M5" i="3"/>
  <c r="V5" i="3"/>
  <c r="L6" i="3"/>
  <c r="X5" i="3"/>
  <c r="I4" i="3"/>
  <c r="H5" i="3"/>
  <c r="H16" i="3" s="1"/>
  <c r="Y5" i="3"/>
  <c r="Y16" i="3" s="1"/>
  <c r="X6" i="3"/>
  <c r="X16" i="3" s="1"/>
  <c r="J4" i="3"/>
  <c r="I5" i="3"/>
  <c r="Y6" i="3"/>
  <c r="M4" i="3"/>
  <c r="O5" i="3"/>
  <c r="O16" i="3" s="1"/>
  <c r="N6" i="3"/>
  <c r="S4" i="3"/>
  <c r="S16" i="3" s="1"/>
  <c r="R16" i="3"/>
  <c r="Q6" i="3"/>
  <c r="F17" i="3"/>
  <c r="F16" i="3"/>
  <c r="G3" i="3"/>
  <c r="F10" i="3"/>
  <c r="E8" i="3"/>
  <c r="E9" i="3" s="1"/>
  <c r="E10" i="3" s="1"/>
  <c r="E11" i="3" s="1"/>
  <c r="E12" i="3" s="1"/>
  <c r="E13" i="3" s="1"/>
  <c r="E14" i="3" s="1"/>
  <c r="E15" i="3" s="1"/>
  <c r="E16" i="3" s="1"/>
  <c r="E17" i="3" s="1"/>
  <c r="G7" i="1"/>
  <c r="G5" i="1" s="1"/>
  <c r="F13" i="1"/>
  <c r="F12" i="1"/>
  <c r="F18" i="1"/>
  <c r="F17" i="1"/>
  <c r="F10" i="1"/>
  <c r="F14" i="1"/>
  <c r="F11" i="1"/>
  <c r="G4" i="1"/>
  <c r="G3" i="1"/>
  <c r="E9" i="1"/>
  <c r="E10" i="1" s="1"/>
  <c r="E11" i="1" s="1"/>
  <c r="E12" i="1" s="1"/>
  <c r="E13" i="1" s="1"/>
  <c r="E14" i="1" s="1"/>
  <c r="E15" i="1" s="1"/>
  <c r="E16" i="1" s="1"/>
  <c r="E17" i="1" s="1"/>
  <c r="E18" i="1" s="1"/>
  <c r="N16" i="3" l="1"/>
  <c r="T16" i="3"/>
  <c r="M16" i="3"/>
  <c r="L16" i="3"/>
  <c r="M15" i="3" s="1"/>
  <c r="V16" i="3"/>
  <c r="U15" i="3" s="1"/>
  <c r="G16" i="3"/>
  <c r="G15" i="3" s="1"/>
  <c r="P16" i="3"/>
  <c r="Q16" i="3"/>
  <c r="R15" i="3" s="1"/>
  <c r="J16" i="3"/>
  <c r="I15" i="3" s="1"/>
  <c r="S15" i="3"/>
  <c r="X15" i="3"/>
  <c r="T15" i="3"/>
  <c r="Y15" i="3"/>
  <c r="N15" i="3"/>
  <c r="H3" i="3"/>
  <c r="G18" i="1"/>
  <c r="H7" i="1"/>
  <c r="Q15" i="3" l="1"/>
  <c r="J15" i="3"/>
  <c r="H15" i="3"/>
  <c r="G14" i="3" s="1"/>
  <c r="Y14" i="3"/>
  <c r="H14" i="3"/>
  <c r="O15" i="3"/>
  <c r="N14" i="3" s="1"/>
  <c r="L15" i="3"/>
  <c r="M14" i="3" s="1"/>
  <c r="P15" i="3"/>
  <c r="P14" i="3" s="1"/>
  <c r="W15" i="3"/>
  <c r="X14" i="3" s="1"/>
  <c r="V15" i="3"/>
  <c r="U14" i="3" s="1"/>
  <c r="K15" i="3"/>
  <c r="S14" i="3"/>
  <c r="J14" i="3"/>
  <c r="T14" i="3"/>
  <c r="K14" i="3"/>
  <c r="R14" i="3"/>
  <c r="I3" i="3"/>
  <c r="I7" i="1"/>
  <c r="H18" i="1"/>
  <c r="H3" i="1"/>
  <c r="H5" i="1"/>
  <c r="H4" i="1"/>
  <c r="Q14" i="3" l="1"/>
  <c r="Y13" i="3"/>
  <c r="I14" i="3"/>
  <c r="I13" i="3" s="1"/>
  <c r="V14" i="3"/>
  <c r="O14" i="3"/>
  <c r="P13" i="3" s="1"/>
  <c r="U13" i="3"/>
  <c r="L14" i="3"/>
  <c r="L13" i="3" s="1"/>
  <c r="W14" i="3"/>
  <c r="R13" i="3"/>
  <c r="S13" i="3"/>
  <c r="T13" i="3"/>
  <c r="Q13" i="3"/>
  <c r="G13" i="3"/>
  <c r="I17" i="3"/>
  <c r="J3" i="3"/>
  <c r="I18" i="1"/>
  <c r="J7" i="1"/>
  <c r="I3" i="1"/>
  <c r="I4" i="1"/>
  <c r="I5" i="1"/>
  <c r="O13" i="3" l="1"/>
  <c r="K13" i="3"/>
  <c r="N13" i="3"/>
  <c r="O12" i="3" s="1"/>
  <c r="H13" i="3"/>
  <c r="H12" i="3" s="1"/>
  <c r="G12" i="3"/>
  <c r="J13" i="3"/>
  <c r="I12" i="3" s="1"/>
  <c r="V13" i="3"/>
  <c r="U12" i="3" s="1"/>
  <c r="W13" i="3"/>
  <c r="V12" i="3" s="1"/>
  <c r="M13" i="3"/>
  <c r="X13" i="3"/>
  <c r="R12" i="3"/>
  <c r="Q12" i="3"/>
  <c r="S12" i="3"/>
  <c r="T12" i="3"/>
  <c r="K12" i="3"/>
  <c r="P12" i="3"/>
  <c r="J17" i="3"/>
  <c r="K3" i="3"/>
  <c r="J3" i="1"/>
  <c r="J5" i="1"/>
  <c r="K7" i="1"/>
  <c r="J18" i="1"/>
  <c r="J4" i="1"/>
  <c r="L12" i="3" l="1"/>
  <c r="U11" i="3"/>
  <c r="J12" i="3"/>
  <c r="K11" i="3" s="1"/>
  <c r="T11" i="3"/>
  <c r="Q11" i="3"/>
  <c r="M12" i="3"/>
  <c r="L11" i="3" s="1"/>
  <c r="X12" i="3"/>
  <c r="Y12" i="3"/>
  <c r="W12" i="3"/>
  <c r="V11" i="3" s="1"/>
  <c r="N12" i="3"/>
  <c r="S11" i="3"/>
  <c r="R11" i="3"/>
  <c r="P11" i="3"/>
  <c r="H11" i="3"/>
  <c r="L3" i="3"/>
  <c r="K17" i="3"/>
  <c r="K3" i="1"/>
  <c r="K5" i="1"/>
  <c r="K18" i="1"/>
  <c r="L7" i="1"/>
  <c r="K4" i="1"/>
  <c r="U10" i="3" l="1"/>
  <c r="Q10" i="3"/>
  <c r="S10" i="3"/>
  <c r="I11" i="3"/>
  <c r="J11" i="3"/>
  <c r="K10" i="3" s="1"/>
  <c r="I10" i="3"/>
  <c r="M11" i="3"/>
  <c r="L10" i="3" s="1"/>
  <c r="R10" i="3"/>
  <c r="R9" i="3" s="1"/>
  <c r="T10" i="3"/>
  <c r="W11" i="3"/>
  <c r="V10" i="3" s="1"/>
  <c r="X11" i="3"/>
  <c r="W10" i="3" s="1"/>
  <c r="Y11" i="3"/>
  <c r="O11" i="3"/>
  <c r="N11" i="3"/>
  <c r="V9" i="3"/>
  <c r="M3" i="3"/>
  <c r="L17" i="3"/>
  <c r="L5" i="1"/>
  <c r="L4" i="1"/>
  <c r="M7" i="1"/>
  <c r="L18" i="1"/>
  <c r="L3" i="1"/>
  <c r="T9" i="3" l="1"/>
  <c r="U9" i="3"/>
  <c r="M10" i="3"/>
  <c r="L9" i="3" s="1"/>
  <c r="N10" i="3"/>
  <c r="M9" i="3" s="1"/>
  <c r="J10" i="3"/>
  <c r="K9" i="3" s="1"/>
  <c r="S9" i="3"/>
  <c r="S8" i="3" s="1"/>
  <c r="O10" i="3"/>
  <c r="N9" i="3" s="1"/>
  <c r="M8" i="3" s="1"/>
  <c r="P10" i="3"/>
  <c r="O9" i="3" s="1"/>
  <c r="N8" i="3" s="1"/>
  <c r="X10" i="3"/>
  <c r="W9" i="3" s="1"/>
  <c r="Y10" i="3"/>
  <c r="U8" i="3"/>
  <c r="N3" i="3"/>
  <c r="M17" i="3"/>
  <c r="M3" i="1"/>
  <c r="M5" i="1"/>
  <c r="N7" i="1"/>
  <c r="M18" i="1"/>
  <c r="M4" i="1"/>
  <c r="V8" i="3" l="1"/>
  <c r="L8" i="3"/>
  <c r="M7" i="3" s="1"/>
  <c r="T8" i="3"/>
  <c r="U7" i="3" s="1"/>
  <c r="J9" i="3"/>
  <c r="K8" i="3" s="1"/>
  <c r="L7" i="3" s="1"/>
  <c r="X9" i="3"/>
  <c r="W8" i="3" s="1"/>
  <c r="V7" i="3" s="1"/>
  <c r="Y9" i="3"/>
  <c r="P9" i="3"/>
  <c r="O8" i="3" s="1"/>
  <c r="N7" i="3" s="1"/>
  <c r="Q9" i="3"/>
  <c r="O3" i="3"/>
  <c r="N17" i="3"/>
  <c r="N5" i="1"/>
  <c r="N18" i="1"/>
  <c r="O7" i="1"/>
  <c r="N3" i="1"/>
  <c r="N4" i="1"/>
  <c r="T7" i="3" l="1"/>
  <c r="P8" i="3"/>
  <c r="O7" i="3" s="1"/>
  <c r="R8" i="3"/>
  <c r="Q8" i="3"/>
  <c r="P7" i="3" s="1"/>
  <c r="X8" i="3"/>
  <c r="W7" i="3" s="1"/>
  <c r="Y8" i="3"/>
  <c r="P3" i="3"/>
  <c r="O17" i="3"/>
  <c r="O4" i="1"/>
  <c r="O5" i="1"/>
  <c r="O3" i="1"/>
  <c r="P7" i="1"/>
  <c r="O18" i="1"/>
  <c r="X7" i="3" l="1"/>
  <c r="Y7" i="3"/>
  <c r="S7" i="3"/>
  <c r="Q7" i="3"/>
  <c r="R7" i="3"/>
  <c r="P17" i="3"/>
  <c r="Q3" i="3"/>
  <c r="P3" i="1"/>
  <c r="P5" i="1"/>
  <c r="Q7" i="1"/>
  <c r="P4" i="1"/>
  <c r="P18" i="1"/>
  <c r="Q17" i="3" l="1"/>
  <c r="R3" i="3"/>
  <c r="Q3" i="1"/>
  <c r="Q18" i="1"/>
  <c r="Q4" i="1"/>
  <c r="R7" i="1"/>
  <c r="Q5" i="1"/>
  <c r="R17" i="3" l="1"/>
  <c r="S3" i="3"/>
  <c r="R4" i="1"/>
  <c r="R5" i="1"/>
  <c r="R18" i="1"/>
  <c r="S7" i="1"/>
  <c r="R3" i="1"/>
  <c r="S17" i="3" l="1"/>
  <c r="T3" i="3"/>
  <c r="S3" i="1"/>
  <c r="S4" i="1"/>
  <c r="S5" i="1"/>
  <c r="T7" i="1"/>
  <c r="S18" i="1"/>
  <c r="U3" i="3" l="1"/>
  <c r="T17" i="3"/>
  <c r="T4" i="1"/>
  <c r="T5" i="1"/>
  <c r="U7" i="1"/>
  <c r="T18" i="1"/>
  <c r="T3" i="1"/>
  <c r="V3" i="3" l="1"/>
  <c r="U17" i="3"/>
  <c r="U4" i="1"/>
  <c r="U5" i="1"/>
  <c r="U18" i="1"/>
  <c r="V7" i="1"/>
  <c r="U3" i="1"/>
  <c r="W3" i="3" l="1"/>
  <c r="V17" i="3"/>
  <c r="V5" i="1"/>
  <c r="V4" i="1"/>
  <c r="V18" i="1"/>
  <c r="W7" i="1"/>
  <c r="V3" i="1"/>
  <c r="X3" i="3" l="1"/>
  <c r="W17" i="3"/>
  <c r="W4" i="1"/>
  <c r="W3" i="1"/>
  <c r="X7" i="1"/>
  <c r="W18" i="1"/>
  <c r="W5" i="1"/>
  <c r="X17" i="3" l="1"/>
  <c r="Y3" i="3"/>
  <c r="X5" i="1"/>
  <c r="X18" i="1"/>
  <c r="Y7" i="1"/>
  <c r="X3" i="1"/>
  <c r="X4" i="1"/>
  <c r="Y17" i="3" l="1"/>
  <c r="Z3" i="3"/>
  <c r="Y3" i="1"/>
  <c r="Y4" i="1"/>
  <c r="Z7" i="1"/>
  <c r="Y18" i="1"/>
  <c r="Y5" i="1"/>
  <c r="G11" i="3" l="1"/>
  <c r="H10" i="3" s="1"/>
  <c r="I9" i="3" l="1"/>
  <c r="G10" i="3"/>
  <c r="H9" i="3" s="1"/>
  <c r="I8" i="3" l="1"/>
  <c r="J8" i="3"/>
  <c r="G9" i="3"/>
  <c r="H8" i="3" s="1"/>
  <c r="I7" i="3" l="1"/>
  <c r="G8" i="3"/>
  <c r="K7" i="3"/>
  <c r="J7" i="3"/>
  <c r="H7" i="3" l="1"/>
  <c r="G8" i="1" l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</calcChain>
</file>

<file path=xl/sharedStrings.xml><?xml version="1.0" encoding="utf-8"?>
<sst xmlns="http://schemas.openxmlformats.org/spreadsheetml/2006/main" count="29" uniqueCount="15">
  <si>
    <t>Strike K</t>
  </si>
  <si>
    <t>r</t>
  </si>
  <si>
    <t>q</t>
  </si>
  <si>
    <t>σ</t>
  </si>
  <si>
    <t>T</t>
  </si>
  <si>
    <t>Smax</t>
  </si>
  <si>
    <t>M</t>
  </si>
  <si>
    <t>N</t>
  </si>
  <si>
    <t>Δt</t>
  </si>
  <si>
    <t>ΔS</t>
  </si>
  <si>
    <t>a</t>
  </si>
  <si>
    <t>b</t>
  </si>
  <si>
    <t>c</t>
  </si>
  <si>
    <t>ΔT</t>
  </si>
  <si>
    <t>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</si>
</sst>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right"/>
    </xf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5" borderId="0" xfId="0" applyFill="1" applyAlignment="1">
      <alignment horizontal="right"/>
    </xf>
    <xf numFmtId="164" fontId="0" fillId="5" borderId="0" xfId="0" applyNumberFormat="1" applyFill="1"/>
    <xf numFmtId="164" fontId="0" fillId="7" borderId="5" xfId="0" applyNumberFormat="1" applyFill="1" applyBorder="1"/>
    <xf numFmtId="164" fontId="0" fillId="3" borderId="0" xfId="0" applyNumberFormat="1" applyFill="1"/>
    <xf numFmtId="164" fontId="0" fillId="7" borderId="7" xfId="0" applyNumberFormat="1" applyFill="1" applyBorder="1"/>
    <xf numFmtId="164" fontId="0" fillId="3" borderId="1" xfId="0" applyNumberFormat="1" applyFill="1" applyBorder="1"/>
    <xf numFmtId="164" fontId="0" fillId="2" borderId="1" xfId="0" applyNumberFormat="1" applyFill="1" applyBorder="1"/>
    <xf numFmtId="0" fontId="0" fillId="0" borderId="9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horizontal="right" vertical="center" wrapText="1"/>
    </xf>
    <xf numFmtId="9" fontId="0" fillId="6" borderId="6" xfId="1" applyFont="1" applyFill="1" applyBorder="1" applyAlignment="1">
      <alignment horizontal="right" vertical="center" wrapText="1"/>
    </xf>
    <xf numFmtId="0" fontId="0" fillId="6" borderId="6" xfId="0" applyFill="1" applyBorder="1" applyAlignment="1">
      <alignment horizontal="right" vertical="center" wrapText="1"/>
    </xf>
    <xf numFmtId="9" fontId="0" fillId="6" borderId="6" xfId="0" applyNumberFormat="1" applyFill="1" applyBorder="1" applyAlignment="1">
      <alignment horizontal="right" vertical="center" wrapText="1"/>
    </xf>
    <xf numFmtId="2" fontId="0" fillId="6" borderId="6" xfId="0" applyNumberFormat="1" applyFill="1" applyBorder="1" applyAlignment="1">
      <alignment horizontal="right" vertical="center" wrapText="1"/>
    </xf>
    <xf numFmtId="0" fontId="0" fillId="6" borderId="8" xfId="0" applyFill="1" applyBorder="1" applyAlignment="1">
      <alignment horizontal="right" vertical="center" wrapText="1"/>
    </xf>
    <xf numFmtId="0" fontId="0" fillId="0" borderId="9" xfId="0" applyBorder="1"/>
    <xf numFmtId="0" fontId="0" fillId="0" borderId="5" xfId="0" applyBorder="1"/>
    <xf numFmtId="0" fontId="0" fillId="0" borderId="7" xfId="0" applyBorder="1"/>
    <xf numFmtId="0" fontId="0" fillId="4" borderId="10" xfId="0" applyFill="1" applyBorder="1" applyAlignment="1">
      <alignment horizontal="right"/>
    </xf>
    <xf numFmtId="2" fontId="0" fillId="4" borderId="6" xfId="0" applyNumberFormat="1" applyFill="1" applyBorder="1" applyAlignment="1">
      <alignment horizontal="right"/>
    </xf>
    <xf numFmtId="2" fontId="0" fillId="4" borderId="8" xfId="0" applyNumberFormat="1" applyFill="1" applyBorder="1" applyAlignment="1">
      <alignment horizontal="right"/>
    </xf>
    <xf numFmtId="164" fontId="0" fillId="5" borderId="6" xfId="0" applyNumberFormat="1" applyFill="1" applyBorder="1"/>
    <xf numFmtId="164" fontId="0" fillId="3" borderId="6" xfId="0" applyNumberFormat="1" applyFill="1" applyBorder="1"/>
    <xf numFmtId="164" fontId="0" fillId="3" borderId="8" xfId="0" applyNumberFormat="1" applyFill="1" applyBorder="1"/>
    <xf numFmtId="0" fontId="0" fillId="5" borderId="5" xfId="0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2" fontId="0" fillId="4" borderId="0" xfId="0" applyNumberFormat="1" applyFill="1"/>
    <xf numFmtId="165" fontId="0" fillId="4" borderId="8" xfId="0" applyNumberFormat="1" applyFill="1" applyBorder="1" applyAlignment="1">
      <alignment horizontal="right"/>
    </xf>
    <xf numFmtId="164" fontId="0" fillId="0" borderId="0" xfId="0" applyNumberFormat="1" applyFill="1"/>
    <xf numFmtId="0" fontId="0" fillId="5" borderId="11" xfId="0" applyFill="1" applyBorder="1" applyAlignment="1">
      <alignment horizontal="right" vertical="center" wrapText="1"/>
    </xf>
    <xf numFmtId="0" fontId="0" fillId="5" borderId="12" xfId="0" applyFill="1" applyBorder="1" applyAlignment="1">
      <alignment horizontal="right"/>
    </xf>
    <xf numFmtId="164" fontId="0" fillId="5" borderId="12" xfId="0" applyNumberFormat="1" applyFill="1" applyBorder="1"/>
    <xf numFmtId="164" fontId="0" fillId="5" borderId="13" xfId="0" applyNumberFormat="1" applyFill="1" applyBorder="1"/>
    <xf numFmtId="0" fontId="0" fillId="5" borderId="14" xfId="0" applyFill="1" applyBorder="1" applyAlignment="1">
      <alignment horizontal="right" vertical="center" wrapText="1"/>
    </xf>
    <xf numFmtId="0" fontId="0" fillId="5" borderId="0" xfId="0" applyFill="1" applyBorder="1" applyAlignment="1">
      <alignment horizontal="right"/>
    </xf>
    <xf numFmtId="164" fontId="0" fillId="5" borderId="0" xfId="0" applyNumberFormat="1" applyFill="1" applyBorder="1"/>
    <xf numFmtId="164" fontId="0" fillId="5" borderId="15" xfId="0" applyNumberFormat="1" applyFill="1" applyBorder="1"/>
    <xf numFmtId="0" fontId="0" fillId="5" borderId="16" xfId="0" applyFill="1" applyBorder="1" applyAlignment="1">
      <alignment horizontal="right" vertical="center" wrapText="1"/>
    </xf>
    <xf numFmtId="0" fontId="0" fillId="5" borderId="17" xfId="0" applyFill="1" applyBorder="1" applyAlignment="1">
      <alignment horizontal="right"/>
    </xf>
    <xf numFmtId="164" fontId="0" fillId="5" borderId="17" xfId="0" applyNumberFormat="1" applyFill="1" applyBorder="1"/>
    <xf numFmtId="164" fontId="0" fillId="5" borderId="18" xfId="0" applyNumberFormat="1" applyFill="1" applyBorder="1"/>
  </cellXfs>
  <cellStyles count="2">
    <cellStyle name="Normal" xfId="0" builtinId="0"/>
    <cellStyle name="Percent" xfId="1" builtinId="5"/>
  </cellStyles>
  <dxfs count="4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18"/>
  <sheetViews>
    <sheetView showGridLines="0" tabSelected="1" zoomScaleNormal="100" workbookViewId="0">
      <selection activeCell="P8" sqref="P8"/>
    </sheetView>
  </sheetViews>
  <sheetFormatPr defaultRowHeight="14.4" x14ac:dyDescent="0.3"/>
  <cols>
    <col min="2" max="2" width="7.77734375" bestFit="1" customWidth="1"/>
    <col min="3" max="3" width="10" customWidth="1"/>
    <col min="4" max="4" width="3.21875" customWidth="1"/>
    <col min="5" max="26" width="5.33203125" customWidth="1"/>
  </cols>
  <sheetData>
    <row r="2" spans="2:26" x14ac:dyDescent="0.3">
      <c r="E2" s="1"/>
    </row>
    <row r="3" spans="2:26" x14ac:dyDescent="0.3">
      <c r="E3" s="36" t="s">
        <v>10</v>
      </c>
      <c r="F3" s="37"/>
      <c r="G3" s="38">
        <f>0.5 * $C$18 * ( $C$10^2 * (G7 / $C$16)^2 - ($C$8 - $C$9) * (G7 / $C$16) )</f>
        <v>1.1637500000000003</v>
      </c>
      <c r="H3" s="38">
        <f>0.5 * $C$18 * ( $C$10^2 * (H7 / $C$16)^2 - ($C$8 - $C$9) * (H7 / $C$16) )</f>
        <v>1.0425000000000002</v>
      </c>
      <c r="I3" s="38">
        <f>0.5 * $C$18 * ( $C$10^2 * (I7 / $C$16)^2 - ($C$8 - $C$9) * (I7 / $C$16) )</f>
        <v>0.92791666666666672</v>
      </c>
      <c r="J3" s="38">
        <f>0.5 * $C$18 * ( $C$10^2 * (J7 / $C$16)^2 - ($C$8 - $C$9) * (J7 / $C$16) )</f>
        <v>0.82000000000000006</v>
      </c>
      <c r="K3" s="38">
        <f>0.5 * $C$18 * ( $C$10^2 * (K7 / $C$16)^2 - ($C$8 - $C$9) * (K7 / $C$16) )</f>
        <v>0.71875000000000011</v>
      </c>
      <c r="L3" s="38">
        <f>0.5 * $C$18 * ( $C$10^2 * (L7 / $C$16)^2 - ($C$8 - $C$9) * (L7 / $C$16) )</f>
        <v>0.62416666666666676</v>
      </c>
      <c r="M3" s="38">
        <f>0.5 * $C$18 * ( $C$10^2 * (M7 / $C$16)^2 - ($C$8 - $C$9) * (M7 / $C$16) )</f>
        <v>0.53625000000000012</v>
      </c>
      <c r="N3" s="38">
        <f>0.5 * $C$18 * ( $C$10^2 * (N7 / $C$16)^2 - ($C$8 - $C$9) * (N7 / $C$16) )</f>
        <v>0.45500000000000013</v>
      </c>
      <c r="O3" s="38">
        <f>0.5 * $C$18 * ( $C$10^2 * (O7 / $C$16)^2 - ($C$8 - $C$9) * (O7 / $C$16) )</f>
        <v>0.38041666666666668</v>
      </c>
      <c r="P3" s="38">
        <f>0.5 * $C$18 * ( $C$10^2 * (P7 / $C$16)^2 - ($C$8 - $C$9) * (P7 / $C$16) )</f>
        <v>0.31250000000000006</v>
      </c>
      <c r="Q3" s="38">
        <f>0.5 * $C$18 * ( $C$10^2 * (Q7 / $C$16)^2 - ($C$8 - $C$9) * (Q7 / $C$16) )</f>
        <v>0.25125000000000003</v>
      </c>
      <c r="R3" s="38">
        <f>0.5 * $C$18 * ( $C$10^2 * (R7 / $C$16)^2 - ($C$8 - $C$9) * (R7 / $C$16) )</f>
        <v>0.19666666666666668</v>
      </c>
      <c r="S3" s="38">
        <f>0.5 * $C$18 * ( $C$10^2 * (S7 / $C$16)^2 - ($C$8 - $C$9) * (S7 / $C$16) )</f>
        <v>0.14875000000000002</v>
      </c>
      <c r="T3" s="38">
        <f>0.5 * $C$18 * ( $C$10^2 * (T7 / $C$16)^2 - ($C$8 - $C$9) * (T7 / $C$16) )</f>
        <v>0.10750000000000004</v>
      </c>
      <c r="U3" s="38">
        <f>0.5 * $C$18 * ( $C$10^2 * (U7 / $C$16)^2 - ($C$8 - $C$9) * (U7 / $C$16) )</f>
        <v>7.2916666666666685E-2</v>
      </c>
      <c r="V3" s="38">
        <f>0.5 * $C$18 * ( $C$10^2 * (V7 / $C$16)^2 - ($C$8 - $C$9) * (V7 / $C$16) )</f>
        <v>4.5000000000000012E-2</v>
      </c>
      <c r="W3" s="38">
        <f>0.5 * $C$18 * ( $C$10^2 * (W7 / $C$16)^2 - ($C$8 - $C$9) * (W7 / $C$16) )</f>
        <v>2.3750000000000007E-2</v>
      </c>
      <c r="X3" s="38">
        <f>0.5 * $C$18 * ( $C$10^2 * (X7 / $C$16)^2 - ($C$8 - $C$9) * (X7 / $C$16) )</f>
        <v>9.1666666666666684E-3</v>
      </c>
      <c r="Y3" s="38">
        <f>0.5 * $C$18 * ( $C$10^2 * (Y7 / $C$16)^2 - ($C$8 - $C$9) * (Y7 / $C$16) )</f>
        <v>1.2500000000000005E-3</v>
      </c>
      <c r="Z3" s="39"/>
    </row>
    <row r="4" spans="2:26" x14ac:dyDescent="0.3">
      <c r="E4" s="40" t="s">
        <v>11</v>
      </c>
      <c r="F4" s="41"/>
      <c r="G4" s="42">
        <f>1 + $C$8 * $C$18 + $C$10^2 * (G7 / $C$16)^2 * $C$18</f>
        <v>3.4108333333333336</v>
      </c>
      <c r="H4" s="42">
        <f>1 + $C$8 * $C$18 + $C$10^2 * (H7 / $C$16)^2 * $C$18</f>
        <v>3.1641666666666666</v>
      </c>
      <c r="I4" s="42">
        <f>1 + $C$8 * $C$18 + $C$10^2 * (I7 / $C$16)^2 * $C$18</f>
        <v>2.9308333333333336</v>
      </c>
      <c r="J4" s="42">
        <f>1 + $C$8 * $C$18 + $C$10^2 * (J7 / $C$16)^2 * $C$18</f>
        <v>2.7108333333333334</v>
      </c>
      <c r="K4" s="42">
        <f>1 + $C$8 * $C$18 + $C$10^2 * (K7 / $C$16)^2 * $C$18</f>
        <v>2.5041666666666669</v>
      </c>
      <c r="L4" s="42">
        <f>1 + $C$8 * $C$18 + $C$10^2 * (L7 / $C$16)^2 * $C$18</f>
        <v>2.3108333333333335</v>
      </c>
      <c r="M4" s="42">
        <f>1 + $C$8 * $C$18 + $C$10^2 * (M7 / $C$16)^2 * $C$18</f>
        <v>2.1308333333333334</v>
      </c>
      <c r="N4" s="42">
        <f>1 + $C$8 * $C$18 + $C$10^2 * (N7 / $C$16)^2 * $C$18</f>
        <v>1.9641666666666668</v>
      </c>
      <c r="O4" s="42">
        <f>1 + $C$8 * $C$18 + $C$10^2 * (O7 / $C$16)^2 * $C$18</f>
        <v>1.8108333333333335</v>
      </c>
      <c r="P4" s="42">
        <f>1 + $C$8 * $C$18 + $C$10^2 * (P7 / $C$16)^2 * $C$18</f>
        <v>1.6708333333333334</v>
      </c>
      <c r="Q4" s="42">
        <f>1 + $C$8 * $C$18 + $C$10^2 * (Q7 / $C$16)^2 * $C$18</f>
        <v>1.5441666666666667</v>
      </c>
      <c r="R4" s="42">
        <f>1 + $C$8 * $C$18 + $C$10^2 * (R7 / $C$16)^2 * $C$18</f>
        <v>1.4308333333333334</v>
      </c>
      <c r="S4" s="42">
        <f>1 + $C$8 * $C$18 + $C$10^2 * (S7 / $C$16)^2 * $C$18</f>
        <v>1.3308333333333333</v>
      </c>
      <c r="T4" s="42">
        <f>1 + $C$8 * $C$18 + $C$10^2 * (T7 / $C$16)^2 * $C$18</f>
        <v>1.2441666666666666</v>
      </c>
      <c r="U4" s="42">
        <f>1 + $C$8 * $C$18 + $C$10^2 * (U7 / $C$16)^2 * $C$18</f>
        <v>1.1708333333333334</v>
      </c>
      <c r="V4" s="42">
        <f>1 + $C$8 * $C$18 + $C$10^2 * (V7 / $C$16)^2 * $C$18</f>
        <v>1.1108333333333333</v>
      </c>
      <c r="W4" s="42">
        <f>1 + $C$8 * $C$18 + $C$10^2 * (W7 / $C$16)^2 * $C$18</f>
        <v>1.0641666666666667</v>
      </c>
      <c r="X4" s="42">
        <f>1 + $C$8 * $C$18 + $C$10^2 * (X7 / $C$16)^2 * $C$18</f>
        <v>1.0308333333333333</v>
      </c>
      <c r="Y4" s="42">
        <f>1 + $C$8 * $C$18 + $C$10^2 * (Y7 / $C$16)^2 * $C$18</f>
        <v>1.0108333333333333</v>
      </c>
      <c r="Z4" s="43"/>
    </row>
    <row r="5" spans="2:26" x14ac:dyDescent="0.3">
      <c r="E5" s="44" t="s">
        <v>12</v>
      </c>
      <c r="F5" s="45"/>
      <c r="G5" s="46">
        <f>0.5 * $C$18 * ( $C$10^2 * (G7 / $C$16)^2 + ($C$8 - $C$9) * (G7 / $C$16) )</f>
        <v>1.2429166666666669</v>
      </c>
      <c r="H5" s="46">
        <f>0.5 * $C$18 * ( $C$10^2 * (H7 / $C$16)^2 + ($C$8 - $C$9) * (H7 / $C$16) )</f>
        <v>1.1175000000000002</v>
      </c>
      <c r="I5" s="46">
        <f>0.5 * $C$18 * ( $C$10^2 * (I7 / $C$16)^2 + ($C$8 - $C$9) * (I7 / $C$16) )</f>
        <v>0.99875000000000025</v>
      </c>
      <c r="J5" s="46">
        <f>0.5 * $C$18 * ( $C$10^2 * (J7 / $C$16)^2 + ($C$8 - $C$9) * (J7 / $C$16) )</f>
        <v>0.88666666666666683</v>
      </c>
      <c r="K5" s="46">
        <f>0.5 * $C$18 * ( $C$10^2 * (K7 / $C$16)^2 + ($C$8 - $C$9) * (K7 / $C$16) )</f>
        <v>0.78125000000000011</v>
      </c>
      <c r="L5" s="46">
        <f>0.5 * $C$18 * ( $C$10^2 * (L7 / $C$16)^2 + ($C$8 - $C$9) * (L7 / $C$16) )</f>
        <v>0.68250000000000011</v>
      </c>
      <c r="M5" s="46">
        <f>0.5 * $C$18 * ( $C$10^2 * (M7 / $C$16)^2 + ($C$8 - $C$9) * (M7 / $C$16) )</f>
        <v>0.59041666666666681</v>
      </c>
      <c r="N5" s="46">
        <f>0.5 * $C$18 * ( $C$10^2 * (N7 / $C$16)^2 + ($C$8 - $C$9) * (N7 / $C$16) )</f>
        <v>0.50500000000000012</v>
      </c>
      <c r="O5" s="46">
        <f>0.5 * $C$18 * ( $C$10^2 * (O7 / $C$16)^2 + ($C$8 - $C$9) * (O7 / $C$16) )</f>
        <v>0.42625000000000007</v>
      </c>
      <c r="P5" s="46">
        <f>0.5 * $C$18 * ( $C$10^2 * (P7 / $C$16)^2 + ($C$8 - $C$9) * (P7 / $C$16) )</f>
        <v>0.35416666666666674</v>
      </c>
      <c r="Q5" s="46">
        <f>0.5 * $C$18 * ( $C$10^2 * (Q7 / $C$16)^2 + ($C$8 - $C$9) * (Q7 / $C$16) )</f>
        <v>0.28875000000000006</v>
      </c>
      <c r="R5" s="46">
        <f>0.5 * $C$18 * ( $C$10^2 * (R7 / $C$16)^2 + ($C$8 - $C$9) * (R7 / $C$16) )</f>
        <v>0.23000000000000004</v>
      </c>
      <c r="S5" s="46">
        <f>0.5 * $C$18 * ( $C$10^2 * (S7 / $C$16)^2 + ($C$8 - $C$9) * (S7 / $C$16) )</f>
        <v>0.17791666666666667</v>
      </c>
      <c r="T5" s="46">
        <f>0.5 * $C$18 * ( $C$10^2 * (T7 / $C$16)^2 + ($C$8 - $C$9) * (T7 / $C$16) )</f>
        <v>0.13250000000000001</v>
      </c>
      <c r="U5" s="46">
        <f>0.5 * $C$18 * ( $C$10^2 * (U7 / $C$16)^2 + ($C$8 - $C$9) * (U7 / $C$16) )</f>
        <v>9.3750000000000014E-2</v>
      </c>
      <c r="V5" s="46">
        <f>0.5 * $C$18 * ( $C$10^2 * (V7 / $C$16)^2 + ($C$8 - $C$9) * (V7 / $C$16) )</f>
        <v>6.1666666666666675E-2</v>
      </c>
      <c r="W5" s="46">
        <f>0.5 * $C$18 * ( $C$10^2 * (W7 / $C$16)^2 + ($C$8 - $C$9) * (W7 / $C$16) )</f>
        <v>3.6250000000000004E-2</v>
      </c>
      <c r="X5" s="46">
        <f>0.5 * $C$18 * ( $C$10^2 * (X7 / $C$16)^2 + ($C$8 - $C$9) * (X7 / $C$16) )</f>
        <v>1.7500000000000002E-2</v>
      </c>
      <c r="Y5" s="46">
        <f>0.5 * $C$18 * ( $C$10^2 * (Y7 / $C$16)^2 + ($C$8 - $C$9) * (Y7 / $C$16) )</f>
        <v>5.4166666666666669E-3</v>
      </c>
      <c r="Z5" s="47"/>
    </row>
    <row r="6" spans="2:26" ht="15" thickBot="1" x14ac:dyDescent="0.35">
      <c r="E6" s="1"/>
    </row>
    <row r="7" spans="2:26" ht="15" thickBot="1" x14ac:dyDescent="0.35">
      <c r="B7" s="13" t="s">
        <v>0</v>
      </c>
      <c r="C7" s="16">
        <v>50</v>
      </c>
      <c r="E7" s="3"/>
      <c r="F7" s="4">
        <f>C14</f>
        <v>100</v>
      </c>
      <c r="G7" s="4">
        <f>F7-$C$16</f>
        <v>95</v>
      </c>
      <c r="H7" s="4">
        <f t="shared" ref="H7:Z7" si="0">G7-$C$16</f>
        <v>90</v>
      </c>
      <c r="I7" s="4">
        <f t="shared" si="0"/>
        <v>85</v>
      </c>
      <c r="J7" s="4">
        <f t="shared" si="0"/>
        <v>80</v>
      </c>
      <c r="K7" s="4">
        <f t="shared" si="0"/>
        <v>75</v>
      </c>
      <c r="L7" s="4">
        <f t="shared" si="0"/>
        <v>70</v>
      </c>
      <c r="M7" s="4">
        <f t="shared" si="0"/>
        <v>65</v>
      </c>
      <c r="N7" s="4">
        <f t="shared" si="0"/>
        <v>60</v>
      </c>
      <c r="O7" s="4">
        <f t="shared" si="0"/>
        <v>55</v>
      </c>
      <c r="P7" s="4">
        <f t="shared" si="0"/>
        <v>50</v>
      </c>
      <c r="Q7" s="4">
        <f t="shared" si="0"/>
        <v>45</v>
      </c>
      <c r="R7" s="4">
        <f t="shared" si="0"/>
        <v>40</v>
      </c>
      <c r="S7" s="4">
        <f t="shared" si="0"/>
        <v>35</v>
      </c>
      <c r="T7" s="4">
        <f t="shared" si="0"/>
        <v>30</v>
      </c>
      <c r="U7" s="4">
        <f t="shared" si="0"/>
        <v>25</v>
      </c>
      <c r="V7" s="4">
        <f t="shared" si="0"/>
        <v>20</v>
      </c>
      <c r="W7" s="4">
        <f t="shared" si="0"/>
        <v>15</v>
      </c>
      <c r="X7" s="4">
        <f t="shared" si="0"/>
        <v>10</v>
      </c>
      <c r="Y7" s="4">
        <f t="shared" si="0"/>
        <v>5</v>
      </c>
      <c r="Z7" s="5">
        <f t="shared" si="0"/>
        <v>0</v>
      </c>
    </row>
    <row r="8" spans="2:26" x14ac:dyDescent="0.3">
      <c r="B8" s="14" t="s">
        <v>1</v>
      </c>
      <c r="C8" s="17">
        <v>0.1</v>
      </c>
      <c r="E8" s="8">
        <f>C11</f>
        <v>5</v>
      </c>
      <c r="F8" s="9">
        <f>MAX($C$7 - F$7, 0)</f>
        <v>0</v>
      </c>
      <c r="G8" s="35">
        <f ca="1">MAX($C$7 - G$7, (G9 + G$3*H8 + G$5*F8) / G$4)</f>
        <v>2.1262932655816264E-2</v>
      </c>
      <c r="H8" s="35">
        <f ca="1">MAX($C$7 - H$7, (H9 + H$3*I8 + H$5*G8) / H$4)</f>
        <v>4.8824070024166784E-2</v>
      </c>
      <c r="I8" s="35">
        <f ca="1">MAX($C$7 - I$7, (I9 + I$3*J8 + I$5*H8) / I$4)</f>
        <v>9.0353329686634343E-2</v>
      </c>
      <c r="J8" s="35">
        <f ca="1">MAX($C$7 - J$7, (J9 + J$3*K8 + J$5*I8) / J$4)</f>
        <v>0.15845976295792585</v>
      </c>
      <c r="K8" s="35">
        <f ca="1">MAX($C$7 - K$7, (K9 + K$3*L8 + K$5*J8) / K$4)</f>
        <v>0.27464677914497582</v>
      </c>
      <c r="L8" s="35">
        <f ca="1">MAX($C$7 - L$7, (L9 + L$3*M8 + L$5*K8) / L$4)</f>
        <v>0.47596634864444265</v>
      </c>
      <c r="M8" s="35">
        <f ca="1">MAX($C$7 - M$7, (M9 + M$3*N8 + M$5*L8) / M$4)</f>
        <v>0.8255737929844158</v>
      </c>
      <c r="N8" s="35">
        <f ca="1">MAX($C$7 - N$7, (N9 + N$3*O8 + N$5*M8) / N$4)</f>
        <v>1.4276193461822693</v>
      </c>
      <c r="O8" s="35">
        <f ca="1">MAX($C$7 - O$7, (O9 + O$3*P8 + O$5*N8) / O$4)</f>
        <v>2.4432097253621996</v>
      </c>
      <c r="P8" s="35">
        <f ca="1">MAX($C$7 - P$7, (P9 + P$3*Q8 + P$5*O8) / P$4)</f>
        <v>4.0943637408736251</v>
      </c>
      <c r="Q8" s="35">
        <f ca="1">MAX($C$7 - Q$7, (Q9 + Q$3*R8 + Q$5*P8) / Q$4)</f>
        <v>6.6287334910354465</v>
      </c>
      <c r="R8" s="35">
        <f ca="1">MAX($C$7 - R$7, (R9 + R$3*S8 + R$5*Q8) / R$4)</f>
        <v>10.232006059015447</v>
      </c>
      <c r="S8" s="35">
        <f ca="1">MAX($C$7 - S$7, (S9 + S$3*T8 + S$5*R8) / S$4)</f>
        <v>15</v>
      </c>
      <c r="T8" s="35">
        <f ca="1">MAX($C$7 - T$7, (T9 + T$3*U8 + T$5*S8) / T$4)</f>
        <v>20</v>
      </c>
      <c r="U8" s="35">
        <f ca="1">MAX($C$7 - U$7, (U9 + U$3*V8 + U$5*T8) / U$4)</f>
        <v>25</v>
      </c>
      <c r="V8" s="35">
        <f ca="1">MAX($C$7 - V$7, (V9 + V$3*W8 + V$5*U8) / V$4)</f>
        <v>30</v>
      </c>
      <c r="W8" s="35">
        <f ca="1">MAX($C$7 - W$7, (W9 + W$3*X8 + W$5*V8) / W$4)</f>
        <v>35</v>
      </c>
      <c r="X8" s="35">
        <f ca="1">MAX($C$7 - X$7, (X9 + X$3*Y8 + X$5*W8) / X$4)</f>
        <v>40</v>
      </c>
      <c r="Y8" s="35">
        <f ca="1">MAX($C$7 - Y$7, (Y9 + Y$3*Z8 + Y$5*X8) / Y$4)</f>
        <v>45</v>
      </c>
      <c r="Z8" s="29">
        <f t="shared" ref="Z8:Z17" si="1">$C$7</f>
        <v>50</v>
      </c>
    </row>
    <row r="9" spans="2:26" x14ac:dyDescent="0.3">
      <c r="B9" s="14" t="s">
        <v>2</v>
      </c>
      <c r="C9" s="18">
        <v>0</v>
      </c>
      <c r="E9" s="8">
        <f>E8-$C$17</f>
        <v>4.5</v>
      </c>
      <c r="F9" s="9">
        <f>MAX($C$7 - F$7, 0)</f>
        <v>0</v>
      </c>
      <c r="G9" s="35">
        <f ca="1">MAX($C$7 - G$7, (G10 + G$3*H9 + G$5*F9) / G$4)</f>
        <v>1.570530828982216E-2</v>
      </c>
      <c r="H9" s="35">
        <f ca="1">MAX($C$7 - H$7, (H10 + H$3*I9 + H$5*G9) / H$4)</f>
        <v>3.6532821740908099E-2</v>
      </c>
      <c r="I9" s="35">
        <f ca="1">MAX($C$7 - I$7, (I10 + I$3*J9 + I$5*H9) / I$4)</f>
        <v>6.9010055641729406E-2</v>
      </c>
      <c r="J9" s="35">
        <f ca="1">MAX($C$7 - J$7, (J10 + J$3*K9 + J$5*I9) / J$4)</f>
        <v>0.12423436298500805</v>
      </c>
      <c r="K9" s="35">
        <f ca="1">MAX($C$7 - K$7, (K10 + K$3*L9 + K$5*J9) / K$4)</f>
        <v>0.22186380660696811</v>
      </c>
      <c r="L9" s="35">
        <f ca="1">MAX($C$7 - L$7, (L10 + L$3*M9 + L$5*K9) / L$4)</f>
        <v>0.3971368348013678</v>
      </c>
      <c r="M9" s="35">
        <f ca="1">MAX($C$7 - M$7, (M10 + M$3*N9 + M$5*L9) / M$4)</f>
        <v>0.71258081782748195</v>
      </c>
      <c r="N9" s="35">
        <f ca="1">MAX($C$7 - N$7, (N10 + N$3*O9 + N$5*M9) / N$4)</f>
        <v>1.2755071419672137</v>
      </c>
      <c r="O9" s="35">
        <f ca="1">MAX($C$7 - O$7, (O10 + O$3*P9 + O$5*N9) / O$4)</f>
        <v>2.2581586582772868</v>
      </c>
      <c r="P9" s="35">
        <f ca="1">MAX($C$7 - P$7, (P10 + P$3*Q9 + P$5*O9) / P$4)</f>
        <v>3.9042167566957273</v>
      </c>
      <c r="Q9" s="35">
        <f ca="1">MAX($C$7 - Q$7, (Q10 + Q$3*R9 + Q$5*P9) / Q$4)</f>
        <v>6.4828302465691072</v>
      </c>
      <c r="R9" s="35">
        <f ca="1">MAX($C$7 - R$7, (R10 + R$3*S9 + R$5*Q9) / R$4)</f>
        <v>10.1656866331698</v>
      </c>
      <c r="S9" s="35">
        <f ca="1">MAX($C$7 - S$7, (S10 + S$3*T9 + S$5*R9) / S$4)</f>
        <v>15</v>
      </c>
      <c r="T9" s="35">
        <f ca="1">MAX($C$7 - T$7, (T10 + T$3*U9 + T$5*S9) / T$4)</f>
        <v>20</v>
      </c>
      <c r="U9" s="35">
        <f ca="1">MAX($C$7 - U$7, (U10 + U$3*V9 + U$5*T9) / U$4)</f>
        <v>25</v>
      </c>
      <c r="V9" s="35">
        <f ca="1">MAX($C$7 - V$7, (V10 + V$3*W9 + V$5*U9) / V$4)</f>
        <v>30</v>
      </c>
      <c r="W9" s="35">
        <f ca="1">MAX($C$7 - W$7, (W10 + W$3*X9 + W$5*V9) / W$4)</f>
        <v>35</v>
      </c>
      <c r="X9" s="35">
        <f ca="1">MAX($C$7 - X$7, (X10 + X$3*Y9 + X$5*W9) / X$4)</f>
        <v>40</v>
      </c>
      <c r="Y9" s="35">
        <f ca="1">MAX($C$7 - Y$7, (Y10 + Y$3*Z9 + Y$5*X9) / Y$4)</f>
        <v>45</v>
      </c>
      <c r="Z9" s="29">
        <f t="shared" si="1"/>
        <v>50</v>
      </c>
    </row>
    <row r="10" spans="2:26" x14ac:dyDescent="0.3">
      <c r="B10" s="14" t="s">
        <v>3</v>
      </c>
      <c r="C10" s="19">
        <v>0.4</v>
      </c>
      <c r="E10" s="8">
        <f t="shared" ref="E10:E18" si="2">E9-$C$17</f>
        <v>4</v>
      </c>
      <c r="F10" s="9">
        <f>MAX($C$7 - F$7, 0)</f>
        <v>0</v>
      </c>
      <c r="G10" s="35">
        <f ca="1">MAX($C$7 - G$7, (G11 + G$3*H10 + G$5*F10) / G$4)</f>
        <v>1.1053117810334259E-2</v>
      </c>
      <c r="H10" s="35">
        <f ca="1">MAX($C$7 - H$7, (H11 + H$3*I10 + H$5*G10) / H$4)</f>
        <v>2.6102271844077724E-2</v>
      </c>
      <c r="I10" s="35">
        <f ca="1">MAX($C$7 - I$7, (I11 + I$3*J10 + I$5*H10) / I$4)</f>
        <v>5.0490679758529521E-2</v>
      </c>
      <c r="J10" s="35">
        <f ca="1">MAX($C$7 - J$7, (J11 + J$3*K10 + J$5*I10) / J$4)</f>
        <v>9.3661414933025156E-2</v>
      </c>
      <c r="K10" s="35">
        <f ca="1">MAX($C$7 - K$7, (K11 + K$3*L10 + K$5*J10) / K$4)</f>
        <v>0.17308375296331896</v>
      </c>
      <c r="L10" s="35">
        <f ca="1">MAX($C$7 - L$7, (L11 + L$3*M10 + L$5*K10) / L$4)</f>
        <v>0.32152579395635394</v>
      </c>
      <c r="M10" s="35">
        <f ca="1">MAX($C$7 - M$7, (M11 + M$3*N10 + M$5*L10) / M$4)</f>
        <v>0.59992404822920598</v>
      </c>
      <c r="N10" s="35">
        <f ca="1">MAX($C$7 - N$7, (N11 + N$3*O10 + N$5*M10) / N$4)</f>
        <v>1.1179931088290411</v>
      </c>
      <c r="O10" s="35">
        <f ca="1">MAX($C$7 - O$7, (O11 + O$3*P10 + O$5*N10) / O$4)</f>
        <v>2.0602349265741768</v>
      </c>
      <c r="P10" s="35">
        <f ca="1">MAX($C$7 - P$7, (P11 + P$3*Q10 + P$5*O10) / P$4)</f>
        <v>3.6976465207864573</v>
      </c>
      <c r="Q10" s="35">
        <f ca="1">MAX($C$7 - Q$7, (Q11 + Q$3*R10 + Q$5*P10) / Q$4)</f>
        <v>6.329099017330674</v>
      </c>
      <c r="R10" s="35">
        <f ca="1">MAX($C$7 - R$7, (R11 + R$3*S10 + R$5*Q10) / R$4)</f>
        <v>10.10435233424956</v>
      </c>
      <c r="S10" s="35">
        <f ca="1">MAX($C$7 - S$7, (S11 + S$3*T10 + S$5*R10) / S$4)</f>
        <v>15</v>
      </c>
      <c r="T10" s="35">
        <f ca="1">MAX($C$7 - T$7, (T11 + T$3*U10 + T$5*S10) / T$4)</f>
        <v>20</v>
      </c>
      <c r="U10" s="35">
        <f ca="1">MAX($C$7 - U$7, (U11 + U$3*V10 + U$5*T10) / U$4)</f>
        <v>25</v>
      </c>
      <c r="V10" s="35">
        <f ca="1">MAX($C$7 - V$7, (V11 + V$3*W10 + V$5*U10) / V$4)</f>
        <v>30</v>
      </c>
      <c r="W10" s="35">
        <f ca="1">MAX($C$7 - W$7, (W11 + W$3*X10 + W$5*V10) / W$4)</f>
        <v>35</v>
      </c>
      <c r="X10" s="35">
        <f ca="1">MAX($C$7 - X$7, (X11 + X$3*Y10 + X$5*W10) / X$4)</f>
        <v>40</v>
      </c>
      <c r="Y10" s="35">
        <f ca="1">MAX($C$7 - Y$7, (Y11 + Y$3*Z10 + Y$5*X10) / Y$4)</f>
        <v>45</v>
      </c>
      <c r="Z10" s="29">
        <f t="shared" si="1"/>
        <v>50</v>
      </c>
    </row>
    <row r="11" spans="2:26" x14ac:dyDescent="0.3">
      <c r="B11" s="14" t="s">
        <v>4</v>
      </c>
      <c r="C11" s="20">
        <v>5</v>
      </c>
      <c r="E11" s="8">
        <f t="shared" si="2"/>
        <v>3.5</v>
      </c>
      <c r="F11" s="9">
        <f>MAX($C$7 - F$7, 0)</f>
        <v>0</v>
      </c>
      <c r="G11" s="35">
        <f ca="1">MAX($C$7 - G$7, (G12 + G$3*H11 + G$5*F11) / G$4)</f>
        <v>7.3238238250151137E-3</v>
      </c>
      <c r="H11" s="35">
        <f ca="1">MAX($C$7 - H$7, (H12 + H$3*I11 + H$5*G11) / H$4)</f>
        <v>1.7603545707004266E-2</v>
      </c>
      <c r="I11" s="35">
        <f ca="1">MAX($C$7 - I$7, (I12 + I$3*J11 + I$5*H11) / I$4)</f>
        <v>3.5000135324320177E-2</v>
      </c>
      <c r="J11" s="35">
        <f ca="1">MAX($C$7 - J$7, (J12 + J$3*K11 + J$5*I11) / J$4)</f>
        <v>6.720340550364319E-2</v>
      </c>
      <c r="K11" s="35">
        <f ca="1">MAX($C$7 - K$7, (K12 + K$3*L11 + K$5*J11) / K$4)</f>
        <v>0.1291609198922038</v>
      </c>
      <c r="L11" s="35">
        <f ca="1">MAX($C$7 - L$7, (L12 + L$3*M11 + L$5*K11) / L$4)</f>
        <v>0.25041026736796462</v>
      </c>
      <c r="M11" s="35">
        <f ca="1">MAX($C$7 - M$7, (M12 + M$3*N11 + M$5*L11) / M$4)</f>
        <v>0.48898016731080363</v>
      </c>
      <c r="N11" s="35">
        <f ca="1">MAX($C$7 - N$7, (N12 + N$3*O11 + N$5*M11) / N$4)</f>
        <v>0.95555626197816401</v>
      </c>
      <c r="O11" s="35">
        <f ca="1">MAX($C$7 - O$7, (O12 + O$3*P11 + O$5*N11) / O$4)</f>
        <v>1.8475511529505459</v>
      </c>
      <c r="P11" s="35">
        <f ca="1">MAX($C$7 - P$7, (P12 + P$3*Q11 + P$5*O11) / P$4)</f>
        <v>3.470641082403191</v>
      </c>
      <c r="Q11" s="35">
        <f ca="1">MAX($C$7 - Q$7, (Q12 + Q$3*R11 + Q$5*P11) / Q$4)</f>
        <v>6.1667697757374933</v>
      </c>
      <c r="R11" s="35">
        <f ca="1">MAX($C$7 - R$7, (R12 + R$3*S11 + R$5*Q11) / R$4)</f>
        <v>10.051951357602695</v>
      </c>
      <c r="S11" s="35">
        <f ca="1">MAX($C$7 - S$7, (S12 + S$3*T11 + S$5*R11) / S$4)</f>
        <v>15</v>
      </c>
      <c r="T11" s="35">
        <f ca="1">MAX($C$7 - T$7, (T12 + T$3*U11 + T$5*S11) / T$4)</f>
        <v>20</v>
      </c>
      <c r="U11" s="35">
        <f ca="1">MAX($C$7 - U$7, (U12 + U$3*V11 + U$5*T11) / U$4)</f>
        <v>25</v>
      </c>
      <c r="V11" s="35">
        <f ca="1">MAX($C$7 - V$7, (V12 + V$3*W11 + V$5*U11) / V$4)</f>
        <v>30</v>
      </c>
      <c r="W11" s="35">
        <f ca="1">MAX($C$7 - W$7, (W12 + W$3*X11 + W$5*V11) / W$4)</f>
        <v>35</v>
      </c>
      <c r="X11" s="35">
        <f ca="1">MAX($C$7 - X$7, (X12 + X$3*Y11 + X$5*W11) / X$4)</f>
        <v>40</v>
      </c>
      <c r="Y11" s="35">
        <f ca="1">MAX($C$7 - Y$7, (Y12 + Y$3*Z11 + Y$5*X11) / Y$4)</f>
        <v>45</v>
      </c>
      <c r="Z11" s="29">
        <f t="shared" si="1"/>
        <v>50</v>
      </c>
    </row>
    <row r="12" spans="2:26" x14ac:dyDescent="0.3">
      <c r="B12" s="14" t="s">
        <v>6</v>
      </c>
      <c r="C12" s="18">
        <v>20</v>
      </c>
      <c r="E12" s="8">
        <f t="shared" si="2"/>
        <v>3</v>
      </c>
      <c r="F12" s="9">
        <f>MAX($C$7 - F$7, 0)</f>
        <v>0</v>
      </c>
      <c r="G12" s="35">
        <f ca="1">MAX($C$7 - G$7, (G13 + G$3*H12 + G$5*F12) / G$4)</f>
        <v>4.4942161165241858E-3</v>
      </c>
      <c r="H12" s="35">
        <f ca="1">MAX($C$7 - H$7, (H13 + H$3*I12 + H$5*G12) / H$4)</f>
        <v>1.1028538343638096E-2</v>
      </c>
      <c r="I12" s="35">
        <f ca="1">MAX($C$7 - I$7, (I13 + I$3*J12 + I$5*H12) / I$4)</f>
        <v>2.2638861982722424E-2</v>
      </c>
      <c r="J12" s="35">
        <f ca="1">MAX($C$7 - J$7, (J13 + J$3*K12 + J$5*I12) / J$4)</f>
        <v>4.5231824121054698E-2</v>
      </c>
      <c r="K12" s="35">
        <f ca="1">MAX($C$7 - K$7, (K13 + K$3*L12 + K$5*J12) / K$4)</f>
        <v>9.0955430009958316E-2</v>
      </c>
      <c r="L12" s="35">
        <f ca="1">MAX($C$7 - L$7, (L13 + L$3*M12 + L$5*K12) / L$4)</f>
        <v>0.18529894392001839</v>
      </c>
      <c r="M12" s="35">
        <f ca="1">MAX($C$7 - M$7, (M13 + M$3*N12 + M$5*L12) / M$4)</f>
        <v>0.38167179900052517</v>
      </c>
      <c r="N12" s="35">
        <f ca="1">MAX($C$7 - N$7, (N13 + N$3*O12 + N$5*M12) / N$4)</f>
        <v>0.78930099881767024</v>
      </c>
      <c r="O12" s="35">
        <f ca="1">MAX($C$7 - O$7, (O13 + O$3*P12 + O$5*N12) / O$4)</f>
        <v>1.6180116443688781</v>
      </c>
      <c r="P12" s="35">
        <f ca="1">MAX($C$7 - P$7, (P13 + P$3*Q12 + P$5*O12) / P$4)</f>
        <v>3.2174062202607132</v>
      </c>
      <c r="Q12" s="35">
        <f ca="1">MAX($C$7 - Q$7, (Q13 + Q$3*R12 + Q$5*P12) / Q$4)</f>
        <v>5.994819937559714</v>
      </c>
      <c r="R12" s="35">
        <f ca="1">MAX($C$7 - R$7, (R13 + R$3*S12 + R$5*Q12) / R$4)</f>
        <v>10.014310019083565</v>
      </c>
      <c r="S12" s="35">
        <f ca="1">MAX($C$7 - S$7, (S13 + S$3*T12 + S$5*R12) / S$4)</f>
        <v>15</v>
      </c>
      <c r="T12" s="35">
        <f ca="1">MAX($C$7 - T$7, (T13 + T$3*U12 + T$5*S12) / T$4)</f>
        <v>20</v>
      </c>
      <c r="U12" s="35">
        <f ca="1">MAX($C$7 - U$7, (U13 + U$3*V12 + U$5*T12) / U$4)</f>
        <v>25</v>
      </c>
      <c r="V12" s="35">
        <f ca="1">MAX($C$7 - V$7, (V13 + V$3*W12 + V$5*U12) / V$4)</f>
        <v>30</v>
      </c>
      <c r="W12" s="35">
        <f ca="1">MAX($C$7 - W$7, (W13 + W$3*X12 + W$5*V12) / W$4)</f>
        <v>35</v>
      </c>
      <c r="X12" s="35">
        <f ca="1">MAX($C$7 - X$7, (X13 + X$3*Y12 + X$5*W12) / X$4)</f>
        <v>40</v>
      </c>
      <c r="Y12" s="35">
        <f ca="1">MAX($C$7 - Y$7, (Y13 + Y$3*Z12 + Y$5*X12) / Y$4)</f>
        <v>45</v>
      </c>
      <c r="Z12" s="29">
        <f t="shared" si="1"/>
        <v>50</v>
      </c>
    </row>
    <row r="13" spans="2:26" x14ac:dyDescent="0.3">
      <c r="B13" s="14" t="s">
        <v>7</v>
      </c>
      <c r="C13" s="18">
        <v>10</v>
      </c>
      <c r="E13" s="8">
        <f t="shared" si="2"/>
        <v>2.5</v>
      </c>
      <c r="F13" s="9">
        <f>MAX($C$7 - F$7, 0)</f>
        <v>0</v>
      </c>
      <c r="G13" s="35">
        <f ca="1">MAX($C$7 - G$7, (G14 + G$3*H13 + G$5*F13) / G$4)</f>
        <v>2.4945606404615061E-3</v>
      </c>
      <c r="H13" s="35">
        <f ca="1">MAX($C$7 - H$7, (H14 + H$3*I13 + H$5*G13) / H$4)</f>
        <v>6.2728332820993745E-3</v>
      </c>
      <c r="I13" s="35">
        <f ca="1">MAX($C$7 - I$7, (I14 + I$3*J13 + I$5*H13) / I$4)</f>
        <v>1.3364615191503797E-2</v>
      </c>
      <c r="J13" s="35">
        <f ca="1">MAX($C$7 - J$7, (J14 + J$3*K13 + J$5*I13) / J$4)</f>
        <v>2.7959359655400612E-2</v>
      </c>
      <c r="K13" s="35">
        <f ca="1">MAX($C$7 - K$7, (K14 + K$3*L13 + K$5*J13) / K$4)</f>
        <v>5.9246577446221013E-2</v>
      </c>
      <c r="L13" s="35">
        <f ca="1">MAX($C$7 - L$7, (L14 + L$3*M13 + L$5*K13) / L$4)</f>
        <v>0.12789108071723235</v>
      </c>
      <c r="M13" s="35">
        <f ca="1">MAX($C$7 - M$7, (M14 + M$3*N13 + M$5*L13) / M$4)</f>
        <v>0.28061274628153682</v>
      </c>
      <c r="N13" s="35">
        <f ca="1">MAX($C$7 - N$7, (N14 + N$3*O13 + N$5*M13) / N$4)</f>
        <v>0.62137915516127062</v>
      </c>
      <c r="O13" s="35">
        <f ca="1">MAX($C$7 - O$7, (O14 + O$3*P13 + O$5*N13) / O$4)</f>
        <v>1.3695549189744325</v>
      </c>
      <c r="P13" s="35">
        <f ca="1">MAX($C$7 - P$7, (P14 + P$3*Q13 + P$5*O13) / P$4)</f>
        <v>2.9293225384842203</v>
      </c>
      <c r="Q13" s="35">
        <f ca="1">MAX($C$7 - Q$7, (Q14 + Q$3*R13 + Q$5*P13) / Q$4)</f>
        <v>5.8118796818534326</v>
      </c>
      <c r="R13" s="35">
        <f ca="1">MAX($C$7 - R$7, (R14 + R$3*S13 + R$5*Q13) / R$4)</f>
        <v>10</v>
      </c>
      <c r="S13" s="35">
        <f ca="1">MAX($C$7 - S$7, (S14 + S$3*T13 + S$5*R13) / S$4)</f>
        <v>15</v>
      </c>
      <c r="T13" s="35">
        <f ca="1">MAX($C$7 - T$7, (T14 + T$3*U13 + T$5*S13) / T$4)</f>
        <v>20</v>
      </c>
      <c r="U13" s="35">
        <f ca="1">MAX($C$7 - U$7, (U14 + U$3*V13 + U$5*T13) / U$4)</f>
        <v>25</v>
      </c>
      <c r="V13" s="35">
        <f ca="1">MAX($C$7 - V$7, (V14 + V$3*W13 + V$5*U13) / V$4)</f>
        <v>30</v>
      </c>
      <c r="W13" s="35">
        <f ca="1">MAX($C$7 - W$7, (W14 + W$3*X13 + W$5*V13) / W$4)</f>
        <v>35</v>
      </c>
      <c r="X13" s="35">
        <f ca="1">MAX($C$7 - X$7, (X14 + X$3*Y13 + X$5*W13) / X$4)</f>
        <v>40</v>
      </c>
      <c r="Y13" s="35">
        <f ca="1">MAX($C$7 - Y$7, (Y14 + Y$3*Z13 + Y$5*X13) / Y$4)</f>
        <v>45</v>
      </c>
      <c r="Z13" s="29">
        <f t="shared" si="1"/>
        <v>50</v>
      </c>
    </row>
    <row r="14" spans="2:26" ht="15" thickBot="1" x14ac:dyDescent="0.35">
      <c r="B14" s="15" t="s">
        <v>5</v>
      </c>
      <c r="C14" s="21">
        <v>100</v>
      </c>
      <c r="E14" s="8">
        <f t="shared" si="2"/>
        <v>2</v>
      </c>
      <c r="F14" s="9">
        <f>MAX($C$7 - F$7, 0)</f>
        <v>0</v>
      </c>
      <c r="G14" s="35">
        <f ca="1">MAX($C$7 - G$7, (G15 + G$3*H14 + G$5*F14) / G$4)</f>
        <v>1.2085208525059712E-3</v>
      </c>
      <c r="H14" s="35">
        <f ca="1">MAX($C$7 - H$7, (H15 + H$3*I14 + H$5*G14) / H$4)</f>
        <v>3.1280071239465483E-3</v>
      </c>
      <c r="I14" s="35">
        <f ca="1">MAX($C$7 - I$7, (I15 + I$3*J14 + I$5*H14) / I$4)</f>
        <v>6.9605116363778349E-3</v>
      </c>
      <c r="J14" s="35">
        <f ca="1">MAX($C$7 - J$7, (J15 + J$3*K14 + J$5*I14) / J$4)</f>
        <v>1.536101182348811E-2</v>
      </c>
      <c r="K14" s="35">
        <f ca="1">MAX($C$7 - K$7, (K15 + K$3*L14 + K$5*J14) / K$4)</f>
        <v>3.4598340358622401E-2</v>
      </c>
      <c r="L14" s="35">
        <f ca="1">MAX($C$7 - L$7, (L15 + L$3*M14 + L$5*K14) / L$4)</f>
        <v>7.9950060779633694E-2</v>
      </c>
      <c r="M14" s="35">
        <f ca="1">MAX($C$7 - M$7, (M15 + M$3*N14 + M$5*L14) / M$4)</f>
        <v>0.18921539600621107</v>
      </c>
      <c r="N14" s="35">
        <f ca="1">MAX($C$7 - N$7, (N15 + N$3*O14 + N$5*M14) / N$4)</f>
        <v>0.45563529892371957</v>
      </c>
      <c r="O14" s="35">
        <f ca="1">MAX($C$7 - O$7, (O15 + O$3*P14 + O$5*N14) / O$4)</f>
        <v>1.1008097185403376</v>
      </c>
      <c r="P14" s="35">
        <f ca="1">MAX($C$7 - P$7, (P15 + P$3*Q14 + P$5*O14) / P$4)</f>
        <v>2.5931466403347421</v>
      </c>
      <c r="Q14" s="35">
        <f ca="1">MAX($C$7 - Q$7, (Q15 + Q$3*R14 + Q$5*P14) / Q$4)</f>
        <v>5.6161689924080225</v>
      </c>
      <c r="R14" s="35">
        <f ca="1">MAX($C$7 - R$7, (R15 + R$3*S14 + R$5*Q14) / R$4)</f>
        <v>10</v>
      </c>
      <c r="S14" s="35">
        <f ca="1">MAX($C$7 - S$7, (S15 + S$3*T14 + S$5*R14) / S$4)</f>
        <v>15</v>
      </c>
      <c r="T14" s="35">
        <f ca="1">MAX($C$7 - T$7, (T15 + T$3*U14 + T$5*S14) / T$4)</f>
        <v>20</v>
      </c>
      <c r="U14" s="35">
        <f ca="1">MAX($C$7 - U$7, (U15 + U$3*V14 + U$5*T14) / U$4)</f>
        <v>25</v>
      </c>
      <c r="V14" s="35">
        <f ca="1">MAX($C$7 - V$7, (V15 + V$3*W14 + V$5*U14) / V$4)</f>
        <v>30</v>
      </c>
      <c r="W14" s="35">
        <f ca="1">MAX($C$7 - W$7, (W15 + W$3*X14 + W$5*V14) / W$4)</f>
        <v>35</v>
      </c>
      <c r="X14" s="35">
        <f ca="1">MAX($C$7 - X$7, (X15 + X$3*Y14 + X$5*W14) / X$4)</f>
        <v>40</v>
      </c>
      <c r="Y14" s="35">
        <f ca="1">MAX($C$7 - Y$7, (Y15 + Y$3*Z14 + Y$5*X14) / Y$4)</f>
        <v>45</v>
      </c>
      <c r="Z14" s="29">
        <f t="shared" si="1"/>
        <v>50</v>
      </c>
    </row>
    <row r="15" spans="2:26" ht="15" thickBot="1" x14ac:dyDescent="0.35">
      <c r="E15" s="8">
        <f t="shared" si="2"/>
        <v>1.5</v>
      </c>
      <c r="F15" s="9">
        <f>MAX($C$7 - F$7, 0)</f>
        <v>0</v>
      </c>
      <c r="G15" s="35">
        <f ca="1">MAX($C$7 - G$7, (G16 + G$3*H15 + G$5*F15) / G$4)</f>
        <v>4.8184491726583598E-4</v>
      </c>
      <c r="H15" s="35">
        <f ca="1">MAX($C$7 - H$7, (H16 + H$3*I15 + H$5*G15) / H$4)</f>
        <v>1.290680441090116E-3</v>
      </c>
      <c r="I15" s="35">
        <f ca="1">MAX($C$7 - I$7, (I16 + I$3*J15 + I$5*H15) / I$4)</f>
        <v>3.0222635180317632E-3</v>
      </c>
      <c r="J15" s="35">
        <f ca="1">MAX($C$7 - J$7, (J16 + J$3*K15 + J$5*I15) / J$4)</f>
        <v>7.0988501398474204E-3</v>
      </c>
      <c r="K15" s="35">
        <f ca="1">MAX($C$7 - K$7, (K16 + K$3*L15 + K$5*J15) / K$4)</f>
        <v>1.7175113975588626E-2</v>
      </c>
      <c r="L15" s="35">
        <f ca="1">MAX($C$7 - L$7, (L16 + L$3*M15 + L$5*K15) / L$4)</f>
        <v>4.3035955149633716E-2</v>
      </c>
      <c r="M15" s="35">
        <f ca="1">MAX($C$7 - M$7, (M16 + M$3*N15 + M$5*L15) / M$4)</f>
        <v>0.111648195556748</v>
      </c>
      <c r="N15" s="35">
        <f ca="1">MAX($C$7 - N$7, (N16 + N$3*O15 + N$5*M15) / N$4)</f>
        <v>0.29852146938368229</v>
      </c>
      <c r="O15" s="35">
        <f ca="1">MAX($C$7 - O$7, (O16 + O$3*P15 + O$5*N15) / O$4)</f>
        <v>0.81269218472988469</v>
      </c>
      <c r="P15" s="35">
        <f ca="1">MAX($C$7 - P$7, (P16 + P$3*Q15 + P$5*O15) / P$4)</f>
        <v>2.1877929261154216</v>
      </c>
      <c r="Q15" s="35">
        <f ca="1">MAX($C$7 - Q$7, (Q16 + Q$3*R15 + Q$5*P15) / Q$4)</f>
        <v>5.4110298600467308</v>
      </c>
      <c r="R15" s="35">
        <f ca="1">MAX($C$7 - R$7, (R16 + R$3*S15 + R$5*Q15) / R$4)</f>
        <v>10</v>
      </c>
      <c r="S15" s="35">
        <f ca="1">MAX($C$7 - S$7, (S16 + S$3*T15 + S$5*R15) / S$4)</f>
        <v>15</v>
      </c>
      <c r="T15" s="35">
        <f ca="1">MAX($C$7 - T$7, (T16 + T$3*U15 + T$5*S15) / T$4)</f>
        <v>20</v>
      </c>
      <c r="U15" s="35">
        <f ca="1">MAX($C$7 - U$7, (U16 + U$3*V15 + U$5*T15) / U$4)</f>
        <v>25</v>
      </c>
      <c r="V15" s="35">
        <f ca="1">MAX($C$7 - V$7, (V16 + V$3*W15 + V$5*U15) / V$4)</f>
        <v>30</v>
      </c>
      <c r="W15" s="35">
        <f ca="1">MAX($C$7 - W$7, (W16 + W$3*X15 + W$5*V15) / W$4)</f>
        <v>35</v>
      </c>
      <c r="X15" s="35">
        <f ca="1">MAX($C$7 - X$7, (X16 + X$3*Y15 + X$5*W15) / X$4)</f>
        <v>40</v>
      </c>
      <c r="Y15" s="35">
        <f ca="1">MAX($C$7 - Y$7, (Y16 + Y$3*Z15 + Y$5*X15) / Y$4)</f>
        <v>45</v>
      </c>
      <c r="Z15" s="29">
        <f t="shared" si="1"/>
        <v>50</v>
      </c>
    </row>
    <row r="16" spans="2:26" x14ac:dyDescent="0.3">
      <c r="B16" s="22" t="s">
        <v>9</v>
      </c>
      <c r="C16" s="25">
        <f>C14/C12</f>
        <v>5</v>
      </c>
      <c r="E16" s="8">
        <f t="shared" si="2"/>
        <v>1</v>
      </c>
      <c r="F16" s="9">
        <f>MAX($C$7 - F$7, 0)</f>
        <v>0</v>
      </c>
      <c r="G16" s="35">
        <f ca="1">MAX($C$7 - G$7, (G17 + G$3*H16 + G$5*F16) / G$4)</f>
        <v>1.4146334198905441E-4</v>
      </c>
      <c r="H16" s="35">
        <f ca="1">MAX($C$7 - H$7, (H17 + H$3*I16 + H$5*G16) / H$4)</f>
        <v>3.9475661642336755E-4</v>
      </c>
      <c r="I16" s="35">
        <f ca="1">MAX($C$7 - I$7, (I17 + I$3*J16 + I$5*H16) / I$4)</f>
        <v>9.8154221129262702E-4</v>
      </c>
      <c r="J16" s="35">
        <f ca="1">MAX($C$7 - J$7, (J17 + J$3*K16 + J$5*I16) / J$4)</f>
        <v>2.4804658081322246E-3</v>
      </c>
      <c r="K16" s="35">
        <f ca="1">MAX($C$7 - K$7, (K17 + K$3*L16 + K$5*J16) / K$4)</f>
        <v>6.5312784783148311E-3</v>
      </c>
      <c r="L16" s="35">
        <f ca="1">MAX($C$7 - L$7, (L17 + L$3*M16 + L$5*K16) / L$4)</f>
        <v>1.8039822343269118E-2</v>
      </c>
      <c r="M16" s="35">
        <f ca="1">MAX($C$7 - M$7, (M17 + M$3*N16 + M$5*L16) / M$4)</f>
        <v>5.2412413555574619E-2</v>
      </c>
      <c r="N16" s="35">
        <f ca="1">MAX($C$7 - N$7, (N17 + N$3*O16 + N$5*M16) / N$4)</f>
        <v>0.16018863663952737</v>
      </c>
      <c r="O16" s="35">
        <f ca="1">MAX($C$7 - O$7, (O17 + O$3*P16 + O$5*N16) / O$4)</f>
        <v>0.51213242921383029</v>
      </c>
      <c r="P16" s="35">
        <f ca="1">MAX($C$7 - P$7, (P17 + P$3*Q16 + P$5*O16) / P$4)</f>
        <v>1.6766620340280787</v>
      </c>
      <c r="Q16" s="35">
        <f ca="1">MAX($C$7 - Q$7, (Q17 + Q$3*R16 + Q$5*P16) / Q$4)</f>
        <v>5.2113067348063318</v>
      </c>
      <c r="R16" s="35">
        <f ca="1">MAX($C$7 - R$7, (R17 + R$3*S16 + R$5*Q16) / R$4)</f>
        <v>10</v>
      </c>
      <c r="S16" s="35">
        <f ca="1">MAX($C$7 - S$7, (S17 + S$3*T16 + S$5*R16) / S$4)</f>
        <v>15</v>
      </c>
      <c r="T16" s="35">
        <f ca="1">MAX($C$7 - T$7, (T17 + T$3*U16 + T$5*S16) / T$4)</f>
        <v>20</v>
      </c>
      <c r="U16" s="35">
        <f ca="1">MAX($C$7 - U$7, (U17 + U$3*V16 + U$5*T16) / U$4)</f>
        <v>25</v>
      </c>
      <c r="V16" s="35">
        <f ca="1">MAX($C$7 - V$7, (V17 + V$3*W16 + V$5*U16) / V$4)</f>
        <v>30</v>
      </c>
      <c r="W16" s="35">
        <f ca="1">MAX($C$7 - W$7, (W17 + W$3*X16 + W$5*V16) / W$4)</f>
        <v>35</v>
      </c>
      <c r="X16" s="35">
        <f ca="1">MAX($C$7 - X$7, (X17 + X$3*Y16 + X$5*W16) / X$4)</f>
        <v>40</v>
      </c>
      <c r="Y16" s="35">
        <f ca="1">MAX($C$7 - Y$7, (Y17 + Y$3*Z16 + Y$5*X16) / Y$4)</f>
        <v>45</v>
      </c>
      <c r="Z16" s="29">
        <f t="shared" si="1"/>
        <v>50</v>
      </c>
    </row>
    <row r="17" spans="2:26" x14ac:dyDescent="0.3">
      <c r="B17" s="23" t="s">
        <v>13</v>
      </c>
      <c r="C17" s="26">
        <f>C11/C13</f>
        <v>0.5</v>
      </c>
      <c r="D17" s="2"/>
      <c r="E17" s="8">
        <f t="shared" si="2"/>
        <v>0.5</v>
      </c>
      <c r="F17" s="9">
        <f>MAX($C$7 - F$7, 0)</f>
        <v>0</v>
      </c>
      <c r="G17" s="35">
        <f ca="1">MAX($C$7 - G$7, (G18 + G$3*H17 + G$5*F17) / G$4)</f>
        <v>2.3109869938308109E-5</v>
      </c>
      <c r="H17" s="35">
        <f ca="1">MAX($C$7 - H$7, (H18 + H$3*I17 + H$5*G17) / H$4)</f>
        <v>6.7732687187608352E-5</v>
      </c>
      <c r="I17" s="35">
        <f ca="1">MAX($C$7 - I$7, (I18 + I$3*J17 + I$5*H17) / I$4)</f>
        <v>1.8080789581461046E-4</v>
      </c>
      <c r="J17" s="35">
        <f ca="1">MAX($C$7 - J$7, (J18 + J$3*K17 + J$5*I17) / J$4)</f>
        <v>4.98180281980814E-4</v>
      </c>
      <c r="K17" s="35">
        <f ca="1">MAX($C$7 - K$7, (K18 + K$3*L17 + K$5*J17) / K$4)</f>
        <v>1.451423634285409E-3</v>
      </c>
      <c r="L17" s="35">
        <f ca="1">MAX($C$7 - L$7, (L18 + L$3*M17 + L$5*K17) / L$4)</f>
        <v>4.5153437758500186E-3</v>
      </c>
      <c r="M17" s="35">
        <f ca="1">MAX($C$7 - M$7, (M18 + M$3*N17 + M$5*L17) / M$4)</f>
        <v>1.5129949711551871E-2</v>
      </c>
      <c r="N17" s="35">
        <f ca="1">MAX($C$7 - N$7, (N18 + N$3*O17 + N$5*M17) / N$4)</f>
        <v>5.5148656328280331E-2</v>
      </c>
      <c r="O17" s="35">
        <f ca="1">MAX($C$7 - O$7, (O18 + O$3*P17 + O$5*N17) / O$4)</f>
        <v>0.22127588542226426</v>
      </c>
      <c r="P17" s="35">
        <f ca="1">MAX($C$7 - P$7, (P18 + P$3*Q17 + P$5*O17) / P$4)</f>
        <v>0.99150922521503804</v>
      </c>
      <c r="Q17" s="35">
        <f ca="1">MAX($C$7 - Q$7, (Q18 + Q$3*R17 + Q$5*P17) / Q$4)</f>
        <v>5.0504899873378362</v>
      </c>
      <c r="R17" s="35">
        <f ca="1">MAX($C$7 - R$7, (R18 + R$3*S17 + R$5*Q17) / R$4)</f>
        <v>10</v>
      </c>
      <c r="S17" s="35">
        <f ca="1">MAX($C$7 - S$7, (S18 + S$3*T17 + S$5*R17) / S$4)</f>
        <v>15</v>
      </c>
      <c r="T17" s="35">
        <f ca="1">MAX($C$7 - T$7, (T18 + T$3*U17 + T$5*S17) / T$4)</f>
        <v>20</v>
      </c>
      <c r="U17" s="35">
        <f ca="1">MAX($C$7 - U$7, (U18 + U$3*V17 + U$5*T17) / U$4)</f>
        <v>25</v>
      </c>
      <c r="V17" s="35">
        <f ca="1">MAX($C$7 - V$7, (V18 + V$3*W17 + V$5*U17) / V$4)</f>
        <v>30</v>
      </c>
      <c r="W17" s="35">
        <f ca="1">MAX($C$7 - W$7, (W18 + W$3*X17 + W$5*V17) / W$4)</f>
        <v>35</v>
      </c>
      <c r="X17" s="35">
        <f ca="1">MAX($C$7 - X$7, (X18 + X$3*Y17 + X$5*W17) / X$4)</f>
        <v>40</v>
      </c>
      <c r="Y17" s="35">
        <f ca="1">MAX($C$7 - Y$7, (Y18 + Y$3*Z17 + Y$5*X17) / Y$4)</f>
        <v>45</v>
      </c>
      <c r="Z17" s="29">
        <f t="shared" si="1"/>
        <v>50</v>
      </c>
    </row>
    <row r="18" spans="2:26" ht="15" thickBot="1" x14ac:dyDescent="0.35">
      <c r="B18" s="24" t="s">
        <v>8</v>
      </c>
      <c r="C18" s="27">
        <f>C17/12</f>
        <v>4.1666666666666664E-2</v>
      </c>
      <c r="D18" s="2"/>
      <c r="E18" s="10">
        <f t="shared" si="2"/>
        <v>0</v>
      </c>
      <c r="F18" s="11">
        <f>MAX($C$7 - F$7, 0)</f>
        <v>0</v>
      </c>
      <c r="G18" s="12">
        <f>MAX($C$7 - G$7, 0)</f>
        <v>0</v>
      </c>
      <c r="H18" s="12">
        <f>MAX($C$7 - H$7, 0)</f>
        <v>0</v>
      </c>
      <c r="I18" s="12">
        <f>MAX($C$7 - I$7, 0)</f>
        <v>0</v>
      </c>
      <c r="J18" s="12">
        <f>MAX($C$7 - J$7, 0)</f>
        <v>0</v>
      </c>
      <c r="K18" s="12">
        <f>MAX($C$7 - K$7, 0)</f>
        <v>0</v>
      </c>
      <c r="L18" s="12">
        <f>MAX($C$7 - L$7, 0)</f>
        <v>0</v>
      </c>
      <c r="M18" s="12">
        <f>MAX($C$7 - M$7, 0)</f>
        <v>0</v>
      </c>
      <c r="N18" s="12">
        <f>MAX($C$7 - N$7, 0)</f>
        <v>0</v>
      </c>
      <c r="O18" s="12">
        <f>MAX($C$7 - O$7, 0)</f>
        <v>0</v>
      </c>
      <c r="P18" s="12">
        <f>MAX($C$7 - P$7, 0)</f>
        <v>0</v>
      </c>
      <c r="Q18" s="12">
        <f>MAX($C$7 - Q$7, 0)</f>
        <v>5</v>
      </c>
      <c r="R18" s="12">
        <f>MAX($C$7 - R$7, 0)</f>
        <v>10</v>
      </c>
      <c r="S18" s="12">
        <f>MAX($C$7 - S$7, 0)</f>
        <v>15</v>
      </c>
      <c r="T18" s="12">
        <f>MAX($C$7 - T$7, 0)</f>
        <v>20</v>
      </c>
      <c r="U18" s="12">
        <f>MAX($C$7 - U$7, 0)</f>
        <v>25</v>
      </c>
      <c r="V18" s="12">
        <f>MAX($C$7 - V$7, 0)</f>
        <v>30</v>
      </c>
      <c r="W18" s="12">
        <f>MAX($C$7 - W$7, 0)</f>
        <v>35</v>
      </c>
      <c r="X18" s="12">
        <f>MAX($C$7 - X$7, 0)</f>
        <v>40</v>
      </c>
      <c r="Y18" s="12">
        <f>MAX($C$7 - Y$7, 0)</f>
        <v>45</v>
      </c>
      <c r="Z18" s="30">
        <f t="shared" ref="Z18" si="3">$C$7</f>
        <v>50</v>
      </c>
    </row>
  </sheetData>
  <conditionalFormatting sqref="E7:Z7 C7">
    <cfRule type="duplicateValues" dxfId="3" priority="2"/>
  </conditionalFormatting>
  <conditionalFormatting sqref="E8:E18 C1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A8A46-279B-4C9D-8053-DE4C6F64D666}">
  <dimension ref="B2:Z17"/>
  <sheetViews>
    <sheetView showGridLines="0" zoomScale="90" zoomScaleNormal="90" workbookViewId="0">
      <selection activeCell="P21" sqref="P21"/>
    </sheetView>
  </sheetViews>
  <sheetFormatPr defaultRowHeight="14.4" x14ac:dyDescent="0.3"/>
  <cols>
    <col min="2" max="2" width="7.77734375" bestFit="1" customWidth="1"/>
    <col min="3" max="3" width="10" customWidth="1"/>
    <col min="4" max="4" width="3.21875" customWidth="1"/>
    <col min="5" max="5" width="7.21875" customWidth="1"/>
    <col min="6" max="6" width="4.44140625" bestFit="1" customWidth="1"/>
    <col min="7" max="26" width="5.77734375" customWidth="1"/>
  </cols>
  <sheetData>
    <row r="2" spans="2:26" ht="15" thickBot="1" x14ac:dyDescent="0.35">
      <c r="E2" s="32" t="s">
        <v>14</v>
      </c>
      <c r="F2">
        <f>($F$3-F3)/5</f>
        <v>0</v>
      </c>
      <c r="G2">
        <f>($F$3-G3)/5</f>
        <v>1</v>
      </c>
      <c r="H2">
        <f t="shared" ref="H2:Y2" si="0">($F$3-H3)/5</f>
        <v>2</v>
      </c>
      <c r="I2">
        <f t="shared" si="0"/>
        <v>3</v>
      </c>
      <c r="J2">
        <f t="shared" si="0"/>
        <v>4</v>
      </c>
      <c r="K2">
        <f t="shared" si="0"/>
        <v>5</v>
      </c>
      <c r="L2">
        <f t="shared" si="0"/>
        <v>6</v>
      </c>
      <c r="M2">
        <f t="shared" si="0"/>
        <v>7</v>
      </c>
      <c r="N2">
        <f t="shared" si="0"/>
        <v>8</v>
      </c>
      <c r="O2">
        <f t="shared" si="0"/>
        <v>9</v>
      </c>
      <c r="P2">
        <f t="shared" si="0"/>
        <v>10</v>
      </c>
      <c r="Q2">
        <f t="shared" si="0"/>
        <v>11</v>
      </c>
      <c r="R2">
        <f t="shared" si="0"/>
        <v>12</v>
      </c>
      <c r="S2">
        <f t="shared" si="0"/>
        <v>13</v>
      </c>
      <c r="T2">
        <f t="shared" si="0"/>
        <v>14</v>
      </c>
      <c r="U2">
        <f t="shared" si="0"/>
        <v>15</v>
      </c>
      <c r="V2">
        <f t="shared" si="0"/>
        <v>16</v>
      </c>
      <c r="W2">
        <f t="shared" si="0"/>
        <v>17</v>
      </c>
      <c r="X2">
        <f t="shared" si="0"/>
        <v>18</v>
      </c>
      <c r="Y2">
        <f t="shared" si="0"/>
        <v>19</v>
      </c>
      <c r="Z2">
        <f>($F$3-Z3)/5</f>
        <v>20</v>
      </c>
    </row>
    <row r="3" spans="2:26" ht="15" thickBot="1" x14ac:dyDescent="0.35">
      <c r="B3" s="13" t="s">
        <v>0</v>
      </c>
      <c r="C3" s="16">
        <v>50</v>
      </c>
      <c r="E3" s="3"/>
      <c r="F3" s="4">
        <f>C10</f>
        <v>100</v>
      </c>
      <c r="G3" s="4">
        <f>F3-$C$12</f>
        <v>95</v>
      </c>
      <c r="H3" s="4">
        <f t="shared" ref="H3:Z3" si="1">G3-$C$12</f>
        <v>90</v>
      </c>
      <c r="I3" s="4">
        <f t="shared" si="1"/>
        <v>85</v>
      </c>
      <c r="J3" s="4">
        <f t="shared" si="1"/>
        <v>80</v>
      </c>
      <c r="K3" s="4">
        <f t="shared" si="1"/>
        <v>75</v>
      </c>
      <c r="L3" s="4">
        <f t="shared" si="1"/>
        <v>70</v>
      </c>
      <c r="M3" s="4">
        <f t="shared" si="1"/>
        <v>65</v>
      </c>
      <c r="N3" s="4">
        <f t="shared" si="1"/>
        <v>60</v>
      </c>
      <c r="O3" s="4">
        <f t="shared" si="1"/>
        <v>55</v>
      </c>
      <c r="P3" s="4">
        <f t="shared" si="1"/>
        <v>50</v>
      </c>
      <c r="Q3" s="4">
        <f t="shared" si="1"/>
        <v>45</v>
      </c>
      <c r="R3" s="4">
        <f t="shared" si="1"/>
        <v>40</v>
      </c>
      <c r="S3" s="4">
        <f t="shared" si="1"/>
        <v>35</v>
      </c>
      <c r="T3" s="4">
        <f t="shared" si="1"/>
        <v>30</v>
      </c>
      <c r="U3" s="4">
        <f t="shared" si="1"/>
        <v>25</v>
      </c>
      <c r="V3" s="4">
        <f t="shared" si="1"/>
        <v>20</v>
      </c>
      <c r="W3" s="4">
        <f t="shared" si="1"/>
        <v>15</v>
      </c>
      <c r="X3" s="4">
        <f t="shared" si="1"/>
        <v>10</v>
      </c>
      <c r="Y3" s="4">
        <f t="shared" si="1"/>
        <v>5</v>
      </c>
      <c r="Z3" s="5">
        <f t="shared" si="1"/>
        <v>0</v>
      </c>
    </row>
    <row r="4" spans="2:26" x14ac:dyDescent="0.3">
      <c r="B4" s="14" t="s">
        <v>1</v>
      </c>
      <c r="C4" s="17">
        <v>0.1</v>
      </c>
      <c r="E4" s="31" t="s">
        <v>10</v>
      </c>
      <c r="F4" s="6"/>
      <c r="G4" s="7">
        <f>(1/(1+$C$4*$C$14))*(-0.5*($C$4-$C$5)*G2*$C$14+0.5*$C$6^2*G2^2*$C$14)</f>
        <v>1.2448132780082995E-3</v>
      </c>
      <c r="H4" s="7">
        <f t="shared" ref="H4:Y4" si="2">(1/(1+$C$4*$C$14))*(-0.5*($C$4-$C$5)*H2*$C$14+0.5*$C$6^2*H2^2*$C$14)</f>
        <v>9.1286307053941949E-3</v>
      </c>
      <c r="I4" s="7">
        <f t="shared" si="2"/>
        <v>2.3651452282157683E-2</v>
      </c>
      <c r="J4" s="7">
        <f t="shared" si="2"/>
        <v>4.4813278008298769E-2</v>
      </c>
      <c r="K4" s="7">
        <f t="shared" si="2"/>
        <v>7.2614107883817433E-2</v>
      </c>
      <c r="L4" s="7">
        <f t="shared" si="2"/>
        <v>0.10705394190871372</v>
      </c>
      <c r="M4" s="7">
        <f t="shared" si="2"/>
        <v>0.14813278008298758</v>
      </c>
      <c r="N4" s="7">
        <f t="shared" si="2"/>
        <v>0.19585062240663906</v>
      </c>
      <c r="O4" s="7">
        <f t="shared" si="2"/>
        <v>0.2502074688796681</v>
      </c>
      <c r="P4" s="7">
        <f>(1/(1+$C$4*$C$14))*(-0.5*($C$4-$C$5)*P2*$C$14+0.5*$C$6^2*P2^2*$C$14)</f>
        <v>0.31120331950207475</v>
      </c>
      <c r="Q4" s="7">
        <f t="shared" si="2"/>
        <v>0.37883817427385902</v>
      </c>
      <c r="R4" s="7">
        <f t="shared" si="2"/>
        <v>0.4531120331950208</v>
      </c>
      <c r="S4" s="7">
        <f t="shared" si="2"/>
        <v>0.53402489626556027</v>
      </c>
      <c r="T4" s="7">
        <f t="shared" si="2"/>
        <v>0.6215767634854773</v>
      </c>
      <c r="U4" s="7">
        <f t="shared" si="2"/>
        <v>0.71576763485477191</v>
      </c>
      <c r="V4" s="7">
        <f t="shared" si="2"/>
        <v>0.81659751037344419</v>
      </c>
      <c r="W4" s="7">
        <f t="shared" si="2"/>
        <v>0.92406639004149393</v>
      </c>
      <c r="X4" s="7">
        <f t="shared" si="2"/>
        <v>1.0381742738589212</v>
      </c>
      <c r="Y4" s="7">
        <f t="shared" si="2"/>
        <v>1.1589211618257265</v>
      </c>
      <c r="Z4" s="28"/>
    </row>
    <row r="5" spans="2:26" x14ac:dyDescent="0.3">
      <c r="B5" s="14" t="s">
        <v>2</v>
      </c>
      <c r="C5" s="18">
        <v>0</v>
      </c>
      <c r="E5" s="31" t="s">
        <v>11</v>
      </c>
      <c r="F5" s="6"/>
      <c r="G5" s="7">
        <f>(1/(1+$C$4*$C$14))*(1-$C$6^2*G2^2*$C$14)</f>
        <v>0.98921161825726134</v>
      </c>
      <c r="H5" s="7">
        <f t="shared" ref="H5:Y5" si="3">(1/(1+$C$4*$C$14))*(1-$C$6^2*H2^2*$C$14)</f>
        <v>0.96929460580912874</v>
      </c>
      <c r="I5" s="7">
        <f t="shared" si="3"/>
        <v>0.93609958506224067</v>
      </c>
      <c r="J5" s="7">
        <f t="shared" si="3"/>
        <v>0.88962655601659746</v>
      </c>
      <c r="K5" s="7">
        <f t="shared" si="3"/>
        <v>0.82987551867219911</v>
      </c>
      <c r="L5" s="7">
        <f t="shared" si="3"/>
        <v>0.75684647302904562</v>
      </c>
      <c r="M5" s="7">
        <f t="shared" si="3"/>
        <v>0.67053941908713699</v>
      </c>
      <c r="N5" s="7">
        <f t="shared" si="3"/>
        <v>0.570954356846473</v>
      </c>
      <c r="O5" s="7">
        <f t="shared" si="3"/>
        <v>0.45809128630705392</v>
      </c>
      <c r="P5" s="7">
        <f t="shared" si="3"/>
        <v>0.3319502074688796</v>
      </c>
      <c r="Q5" s="7">
        <f>(1/(1+$C$4*$C$14))*(1-$C$6^2*Q2^2*$C$14)</f>
        <v>0.19253112033195013</v>
      </c>
      <c r="R5" s="7">
        <f>(1/(1+$C$4*$C$14))*(1-$C$6^2*R2^2*$C$14)</f>
        <v>3.9834024896265377E-2</v>
      </c>
      <c r="S5" s="7">
        <f t="shared" si="3"/>
        <v>-0.12614107883817455</v>
      </c>
      <c r="T5" s="7">
        <f t="shared" si="3"/>
        <v>-0.30539419087136949</v>
      </c>
      <c r="U5" s="7">
        <f t="shared" si="3"/>
        <v>-0.49792531120331973</v>
      </c>
      <c r="V5" s="7">
        <f t="shared" si="3"/>
        <v>-0.70373443983402528</v>
      </c>
      <c r="W5" s="7">
        <f t="shared" si="3"/>
        <v>-0.92282157676348575</v>
      </c>
      <c r="X5" s="7">
        <f t="shared" si="3"/>
        <v>-1.1551867219917014</v>
      </c>
      <c r="Y5" s="7">
        <f t="shared" si="3"/>
        <v>-1.4008298755186728</v>
      </c>
      <c r="Z5" s="28"/>
    </row>
    <row r="6" spans="2:26" x14ac:dyDescent="0.3">
      <c r="B6" s="14" t="s">
        <v>3</v>
      </c>
      <c r="C6" s="19">
        <v>0.4</v>
      </c>
      <c r="E6" s="31" t="s">
        <v>12</v>
      </c>
      <c r="F6" s="6"/>
      <c r="G6" s="7">
        <f>(1/(1+$C$4*$C$14))*(0.5*($C$4-$C$5)*G2*$C$14+0.5*$C$6^2*G2^2*$C$14)</f>
        <v>5.3941908713692945E-3</v>
      </c>
      <c r="H6" s="7">
        <f t="shared" ref="H6:Y6" si="4">(1/(1+$C$4*$C$14))*(0.5*($C$4-$C$5)*H2*$C$14+0.5*$C$6^2*H2^2*$C$14)</f>
        <v>1.7427385892116183E-2</v>
      </c>
      <c r="I6" s="7">
        <f t="shared" si="4"/>
        <v>3.6099585062240667E-2</v>
      </c>
      <c r="J6" s="7">
        <f t="shared" si="4"/>
        <v>6.1410788381742749E-2</v>
      </c>
      <c r="K6" s="7">
        <f t="shared" si="4"/>
        <v>9.3360995850622422E-2</v>
      </c>
      <c r="L6" s="7">
        <f t="shared" si="4"/>
        <v>0.1319502074688797</v>
      </c>
      <c r="M6" s="7">
        <f t="shared" si="4"/>
        <v>0.17717842323651456</v>
      </c>
      <c r="N6" s="7">
        <f t="shared" si="4"/>
        <v>0.22904564315352702</v>
      </c>
      <c r="O6" s="7">
        <f t="shared" si="4"/>
        <v>0.28755186721991705</v>
      </c>
      <c r="P6" s="7">
        <f t="shared" si="4"/>
        <v>0.35269709543568467</v>
      </c>
      <c r="Q6" s="7">
        <f t="shared" si="4"/>
        <v>0.42448132780082992</v>
      </c>
      <c r="R6" s="7">
        <f t="shared" si="4"/>
        <v>0.5029045643153528</v>
      </c>
      <c r="S6" s="7">
        <f t="shared" si="4"/>
        <v>0.58796680497925324</v>
      </c>
      <c r="T6" s="7">
        <f t="shared" si="4"/>
        <v>0.67966804979253126</v>
      </c>
      <c r="U6" s="7">
        <f t="shared" si="4"/>
        <v>0.77800829875518684</v>
      </c>
      <c r="V6" s="7">
        <f t="shared" si="4"/>
        <v>0.88298755186722011</v>
      </c>
      <c r="W6" s="7">
        <f t="shared" si="4"/>
        <v>0.99460580912863084</v>
      </c>
      <c r="X6" s="7">
        <f t="shared" si="4"/>
        <v>1.1128630705394194</v>
      </c>
      <c r="Y6" s="7">
        <f t="shared" si="4"/>
        <v>1.2377593360995853</v>
      </c>
      <c r="Z6" s="28"/>
    </row>
    <row r="7" spans="2:26" x14ac:dyDescent="0.3">
      <c r="B7" s="14" t="s">
        <v>4</v>
      </c>
      <c r="C7" s="20">
        <v>5</v>
      </c>
      <c r="E7" s="8">
        <f>C7</f>
        <v>5</v>
      </c>
      <c r="F7" s="9">
        <f t="shared" ref="F7:U17" si="5">MAX($C$3 - F$3, 0)</f>
        <v>0</v>
      </c>
      <c r="G7" s="33">
        <f>MAX($C$3-G$3,G$4*H8+G$5*G8+G$6*F8)</f>
        <v>1.0575201963600148E-12</v>
      </c>
      <c r="H7" s="33">
        <f>MAX($C$3-H$3,H$4*I8+H$5*H8+H$6*G8)</f>
        <v>6.297885276056005E-9</v>
      </c>
      <c r="I7" s="33">
        <f>MAX($C$3-I$3,I$4*J8+I$5*I8+I$6*H8)</f>
        <v>2.1935239977243537E-6</v>
      </c>
      <c r="J7" s="33">
        <f t="shared" ref="H7:Y16" si="6">MAX($C$3-J$3,J$4*K8+J$5*J8+J$6*I8)</f>
        <v>1.6640112475444754E-4</v>
      </c>
      <c r="K7" s="33">
        <f t="shared" si="6"/>
        <v>4.2183433075587773E-3</v>
      </c>
      <c r="L7" s="33">
        <f t="shared" si="6"/>
        <v>4.5464993144854936E-2</v>
      </c>
      <c r="M7" s="33">
        <f t="shared" si="6"/>
        <v>0.25219961939244195</v>
      </c>
      <c r="N7" s="33">
        <f t="shared" si="6"/>
        <v>0.86206441929947064</v>
      </c>
      <c r="O7" s="33">
        <f t="shared" si="6"/>
        <v>2.1182495775373456</v>
      </c>
      <c r="P7" s="33">
        <f>MAX($C$3-P$3,P$4*Q8+P$5*P8+P$6*O8)</f>
        <v>4.1693884581318592</v>
      </c>
      <c r="Q7" s="33">
        <f t="shared" si="6"/>
        <v>7.0463272178787602</v>
      </c>
      <c r="R7" s="33">
        <f t="shared" si="6"/>
        <v>10.69096633137031</v>
      </c>
      <c r="S7" s="33">
        <f t="shared" si="6"/>
        <v>15.025750208112598</v>
      </c>
      <c r="T7" s="33">
        <f t="shared" si="6"/>
        <v>20</v>
      </c>
      <c r="U7" s="33">
        <f t="shared" si="6"/>
        <v>25</v>
      </c>
      <c r="V7" s="33">
        <f t="shared" si="6"/>
        <v>30</v>
      </c>
      <c r="W7" s="33">
        <f t="shared" si="6"/>
        <v>35</v>
      </c>
      <c r="X7" s="33">
        <f t="shared" si="6"/>
        <v>40</v>
      </c>
      <c r="Y7" s="33">
        <f t="shared" si="6"/>
        <v>45</v>
      </c>
      <c r="Z7" s="29">
        <f t="shared" ref="Z7:Z17" si="7">$C$3</f>
        <v>50</v>
      </c>
    </row>
    <row r="8" spans="2:26" x14ac:dyDescent="0.3">
      <c r="B8" s="14" t="s">
        <v>6</v>
      </c>
      <c r="C8" s="18">
        <v>20</v>
      </c>
      <c r="E8" s="8">
        <f>E7-$C$13</f>
        <v>4.5</v>
      </c>
      <c r="F8" s="9">
        <f t="shared" si="5"/>
        <v>0</v>
      </c>
      <c r="G8" s="33">
        <f>MAX($C$3-G$3,G$4*H9+G$5*G9+G$6*F9)</f>
        <v>0</v>
      </c>
      <c r="H8" s="33">
        <f t="shared" si="6"/>
        <v>8.495412244092114E-10</v>
      </c>
      <c r="I8" s="33">
        <f t="shared" si="6"/>
        <v>5.9969887341250218E-7</v>
      </c>
      <c r="J8" s="33">
        <f t="shared" si="6"/>
        <v>6.9006987122992324E-5</v>
      </c>
      <c r="K8" s="33">
        <f t="shared" si="6"/>
        <v>2.3424719891968326E-3</v>
      </c>
      <c r="L8" s="33">
        <f t="shared" si="6"/>
        <v>3.1232781832687517E-2</v>
      </c>
      <c r="M8" s="33">
        <f t="shared" si="6"/>
        <v>0.20099664078958818</v>
      </c>
      <c r="N8" s="33">
        <f t="shared" si="6"/>
        <v>0.75533365091667493</v>
      </c>
      <c r="O8" s="33">
        <f t="shared" si="6"/>
        <v>1.9645889854545053</v>
      </c>
      <c r="P8" s="33">
        <f t="shared" si="6"/>
        <v>4.0010431539601541</v>
      </c>
      <c r="Q8" s="33">
        <f t="shared" si="6"/>
        <v>6.9033213643911031</v>
      </c>
      <c r="R8" s="33">
        <f t="shared" si="6"/>
        <v>10.608368385004489</v>
      </c>
      <c r="S8" s="33">
        <f t="shared" si="6"/>
        <v>15</v>
      </c>
      <c r="T8" s="33">
        <f t="shared" si="6"/>
        <v>20</v>
      </c>
      <c r="U8" s="33">
        <f t="shared" si="6"/>
        <v>25</v>
      </c>
      <c r="V8" s="33">
        <f t="shared" si="6"/>
        <v>30</v>
      </c>
      <c r="W8" s="33">
        <f t="shared" si="6"/>
        <v>35</v>
      </c>
      <c r="X8" s="33">
        <f t="shared" si="6"/>
        <v>40</v>
      </c>
      <c r="Y8" s="33">
        <f t="shared" si="6"/>
        <v>45</v>
      </c>
      <c r="Z8" s="29">
        <f t="shared" si="7"/>
        <v>50</v>
      </c>
    </row>
    <row r="9" spans="2:26" x14ac:dyDescent="0.3">
      <c r="B9" s="14" t="s">
        <v>7</v>
      </c>
      <c r="C9" s="18">
        <v>10</v>
      </c>
      <c r="E9" s="8">
        <f t="shared" ref="E9:E17" si="8">E8-$C$13</f>
        <v>4</v>
      </c>
      <c r="F9" s="9">
        <f t="shared" si="5"/>
        <v>0</v>
      </c>
      <c r="G9" s="33">
        <f t="shared" ref="G9:G15" si="9">MAX($C$3-G$3,G$4*H10+G$5*G10+G$6*F10)</f>
        <v>0</v>
      </c>
      <c r="H9" s="33">
        <f t="shared" si="6"/>
        <v>0</v>
      </c>
      <c r="I9" s="33">
        <f t="shared" si="6"/>
        <v>9.3063379583009022E-8</v>
      </c>
      <c r="J9" s="33">
        <f t="shared" si="6"/>
        <v>2.1672338606751957E-5</v>
      </c>
      <c r="K9" s="33">
        <f t="shared" si="6"/>
        <v>1.1095145519755276E-3</v>
      </c>
      <c r="L9" s="33">
        <f t="shared" si="6"/>
        <v>1.9551154936153094E-2</v>
      </c>
      <c r="M9" s="33">
        <f t="shared" si="6"/>
        <v>0.15215841854924592</v>
      </c>
      <c r="N9" s="33">
        <f t="shared" si="6"/>
        <v>0.64472144753386196</v>
      </c>
      <c r="O9" s="33">
        <f t="shared" si="6"/>
        <v>1.7992074997106109</v>
      </c>
      <c r="P9" s="33">
        <f t="shared" si="6"/>
        <v>3.8168199206034434</v>
      </c>
      <c r="Q9" s="33">
        <f t="shared" si="6"/>
        <v>6.746308919742928</v>
      </c>
      <c r="R9" s="33">
        <f t="shared" si="6"/>
        <v>10.517097886795746</v>
      </c>
      <c r="S9" s="33">
        <f t="shared" si="6"/>
        <v>15</v>
      </c>
      <c r="T9" s="33">
        <f t="shared" si="6"/>
        <v>20</v>
      </c>
      <c r="U9" s="33">
        <f t="shared" si="6"/>
        <v>25</v>
      </c>
      <c r="V9" s="33">
        <f t="shared" si="6"/>
        <v>30</v>
      </c>
      <c r="W9" s="33">
        <f t="shared" si="6"/>
        <v>35</v>
      </c>
      <c r="X9" s="33">
        <f t="shared" si="6"/>
        <v>40</v>
      </c>
      <c r="Y9" s="33">
        <f t="shared" si="6"/>
        <v>45</v>
      </c>
      <c r="Z9" s="29">
        <f t="shared" si="7"/>
        <v>50</v>
      </c>
    </row>
    <row r="10" spans="2:26" ht="15" thickBot="1" x14ac:dyDescent="0.35">
      <c r="B10" s="15" t="s">
        <v>5</v>
      </c>
      <c r="C10" s="21">
        <v>100</v>
      </c>
      <c r="E10" s="8">
        <f t="shared" si="8"/>
        <v>3.5</v>
      </c>
      <c r="F10" s="9">
        <f t="shared" si="5"/>
        <v>0</v>
      </c>
      <c r="G10" s="33">
        <f t="shared" si="9"/>
        <v>0</v>
      </c>
      <c r="H10" s="33">
        <f t="shared" si="6"/>
        <v>0</v>
      </c>
      <c r="I10" s="33">
        <f>MAX($C$3-I$3,I$4*J11+I$5*I11+I$6*H11)</f>
        <v>0</v>
      </c>
      <c r="J10" s="33">
        <f t="shared" si="6"/>
        <v>3.9347849964044152E-6</v>
      </c>
      <c r="K10" s="33">
        <f t="shared" si="6"/>
        <v>4.0550145379612162E-4</v>
      </c>
      <c r="L10" s="33">
        <f t="shared" si="6"/>
        <v>1.0640239063111928E-2</v>
      </c>
      <c r="M10" s="33">
        <f t="shared" si="6"/>
        <v>0.10690518559188229</v>
      </c>
      <c r="N10" s="33">
        <f t="shared" si="6"/>
        <v>0.5305311672472045</v>
      </c>
      <c r="O10" s="33">
        <f t="shared" si="6"/>
        <v>1.6202460592748618</v>
      </c>
      <c r="P10" s="33">
        <f t="shared" si="6"/>
        <v>3.6147269087243972</v>
      </c>
      <c r="Q10" s="33">
        <f t="shared" si="6"/>
        <v>6.5727271083881966</v>
      </c>
      <c r="R10" s="33">
        <f t="shared" si="6"/>
        <v>10.41729845636722</v>
      </c>
      <c r="S10" s="33">
        <f t="shared" si="6"/>
        <v>15</v>
      </c>
      <c r="T10" s="33">
        <f t="shared" si="6"/>
        <v>20</v>
      </c>
      <c r="U10" s="33">
        <f t="shared" si="6"/>
        <v>25</v>
      </c>
      <c r="V10" s="33">
        <f t="shared" si="6"/>
        <v>30</v>
      </c>
      <c r="W10" s="33">
        <f t="shared" si="6"/>
        <v>35</v>
      </c>
      <c r="X10" s="33">
        <f t="shared" si="6"/>
        <v>40</v>
      </c>
      <c r="Y10" s="33">
        <f t="shared" si="6"/>
        <v>45</v>
      </c>
      <c r="Z10" s="29">
        <f t="shared" si="7"/>
        <v>50</v>
      </c>
    </row>
    <row r="11" spans="2:26" ht="15" thickBot="1" x14ac:dyDescent="0.35">
      <c r="E11" s="8">
        <f t="shared" si="8"/>
        <v>3</v>
      </c>
      <c r="F11" s="9">
        <f t="shared" si="5"/>
        <v>0</v>
      </c>
      <c r="G11" s="33">
        <f t="shared" si="9"/>
        <v>0</v>
      </c>
      <c r="H11" s="33">
        <f t="shared" si="6"/>
        <v>0</v>
      </c>
      <c r="I11" s="33">
        <f>MAX($C$3-I$3,I$4*J12+I$5*I12+I$6*H12)</f>
        <v>0</v>
      </c>
      <c r="J11" s="33">
        <f t="shared" si="6"/>
        <v>0</v>
      </c>
      <c r="K11" s="33">
        <f t="shared" si="6"/>
        <v>8.7803998530876283E-5</v>
      </c>
      <c r="L11" s="33">
        <f t="shared" si="6"/>
        <v>4.5808600376394315E-3</v>
      </c>
      <c r="M11" s="33">
        <f t="shared" si="6"/>
        <v>6.6897541712839542E-2</v>
      </c>
      <c r="N11" s="33">
        <f t="shared" si="6"/>
        <v>0.41338667404037971</v>
      </c>
      <c r="O11" s="33">
        <f t="shared" si="6"/>
        <v>1.4254928105099847</v>
      </c>
      <c r="P11" s="33">
        <f t="shared" si="6"/>
        <v>3.390666625106816</v>
      </c>
      <c r="Q11" s="33">
        <f t="shared" si="6"/>
        <v>6.3830528813424774</v>
      </c>
      <c r="R11" s="33">
        <f t="shared" si="6"/>
        <v>10.306554038103361</v>
      </c>
      <c r="S11" s="33">
        <f t="shared" si="6"/>
        <v>15</v>
      </c>
      <c r="T11" s="33">
        <f t="shared" si="6"/>
        <v>20</v>
      </c>
      <c r="U11" s="33">
        <f t="shared" si="6"/>
        <v>25</v>
      </c>
      <c r="V11" s="33">
        <f t="shared" si="6"/>
        <v>30</v>
      </c>
      <c r="W11" s="33">
        <f t="shared" si="6"/>
        <v>35</v>
      </c>
      <c r="X11" s="33">
        <f t="shared" si="6"/>
        <v>40</v>
      </c>
      <c r="Y11" s="33">
        <f t="shared" si="6"/>
        <v>45</v>
      </c>
      <c r="Z11" s="29">
        <f t="shared" si="7"/>
        <v>50</v>
      </c>
    </row>
    <row r="12" spans="2:26" x14ac:dyDescent="0.3">
      <c r="B12" s="22" t="s">
        <v>9</v>
      </c>
      <c r="C12" s="25">
        <f>C10/C8</f>
        <v>5</v>
      </c>
      <c r="E12" s="8">
        <f t="shared" si="8"/>
        <v>2.5</v>
      </c>
      <c r="F12" s="9">
        <f t="shared" si="5"/>
        <v>0</v>
      </c>
      <c r="G12" s="33">
        <f t="shared" si="9"/>
        <v>0</v>
      </c>
      <c r="H12" s="33">
        <f t="shared" si="6"/>
        <v>0</v>
      </c>
      <c r="I12" s="33">
        <f t="shared" si="6"/>
        <v>0</v>
      </c>
      <c r="J12" s="33">
        <f t="shared" si="6"/>
        <v>0</v>
      </c>
      <c r="K12" s="33">
        <f t="shared" si="6"/>
        <v>0</v>
      </c>
      <c r="L12" s="33">
        <f t="shared" si="6"/>
        <v>1.2091864940537819E-3</v>
      </c>
      <c r="M12" s="33">
        <f t="shared" si="6"/>
        <v>3.4241536920763295E-2</v>
      </c>
      <c r="N12" s="33">
        <f t="shared" si="6"/>
        <v>0.29516086619335802</v>
      </c>
      <c r="O12" s="33">
        <f t="shared" si="6"/>
        <v>1.2102101783368495</v>
      </c>
      <c r="P12" s="33">
        <f t="shared" si="6"/>
        <v>3.142320325328662</v>
      </c>
      <c r="Q12" s="33">
        <f t="shared" si="6"/>
        <v>6.1719622062108996</v>
      </c>
      <c r="R12" s="33">
        <f t="shared" si="6"/>
        <v>10.191427478140515</v>
      </c>
      <c r="S12" s="33">
        <f t="shared" si="6"/>
        <v>15</v>
      </c>
      <c r="T12" s="33">
        <f t="shared" si="6"/>
        <v>20</v>
      </c>
      <c r="U12" s="33">
        <f t="shared" si="6"/>
        <v>25</v>
      </c>
      <c r="V12" s="33">
        <f t="shared" si="6"/>
        <v>30</v>
      </c>
      <c r="W12" s="33">
        <f t="shared" si="6"/>
        <v>35</v>
      </c>
      <c r="X12" s="33">
        <f t="shared" si="6"/>
        <v>40</v>
      </c>
      <c r="Y12" s="33">
        <f t="shared" si="6"/>
        <v>45</v>
      </c>
      <c r="Z12" s="29">
        <f t="shared" si="7"/>
        <v>50</v>
      </c>
    </row>
    <row r="13" spans="2:26" x14ac:dyDescent="0.3">
      <c r="B13" s="23" t="s">
        <v>13</v>
      </c>
      <c r="C13" s="26">
        <f>C7/C9</f>
        <v>0.5</v>
      </c>
      <c r="D13" s="2"/>
      <c r="E13" s="8">
        <f t="shared" si="8"/>
        <v>2</v>
      </c>
      <c r="F13" s="9">
        <f t="shared" si="5"/>
        <v>0</v>
      </c>
      <c r="G13" s="33">
        <f t="shared" si="9"/>
        <v>0</v>
      </c>
      <c r="H13" s="33">
        <f t="shared" si="6"/>
        <v>0</v>
      </c>
      <c r="I13" s="33">
        <f t="shared" si="6"/>
        <v>0</v>
      </c>
      <c r="J13" s="33">
        <f>MAX($C$3-J$3,J$4*K14+J$5*J14+J$6*I14)</f>
        <v>0</v>
      </c>
      <c r="K13" s="33">
        <f t="shared" si="6"/>
        <v>0</v>
      </c>
      <c r="L13" s="33">
        <f t="shared" si="6"/>
        <v>0</v>
      </c>
      <c r="M13" s="33">
        <f t="shared" si="6"/>
        <v>1.1295114149882225E-2</v>
      </c>
      <c r="N13" s="33">
        <f t="shared" si="6"/>
        <v>0.18002576894350097</v>
      </c>
      <c r="O13" s="33">
        <f t="shared" si="6"/>
        <v>0.96904094586652612</v>
      </c>
      <c r="P13" s="33">
        <f t="shared" si="6"/>
        <v>2.8557669447385003</v>
      </c>
      <c r="Q13" s="33">
        <f t="shared" si="6"/>
        <v>5.95292483235297</v>
      </c>
      <c r="R13" s="33">
        <f t="shared" si="6"/>
        <v>10.066617974029576</v>
      </c>
      <c r="S13" s="33">
        <f t="shared" si="6"/>
        <v>15</v>
      </c>
      <c r="T13" s="33">
        <f t="shared" si="6"/>
        <v>20</v>
      </c>
      <c r="U13" s="33">
        <f t="shared" si="6"/>
        <v>25</v>
      </c>
      <c r="V13" s="33">
        <f t="shared" si="6"/>
        <v>30</v>
      </c>
      <c r="W13" s="33">
        <f t="shared" si="6"/>
        <v>35</v>
      </c>
      <c r="X13" s="33">
        <f t="shared" si="6"/>
        <v>40</v>
      </c>
      <c r="Y13" s="33">
        <f t="shared" si="6"/>
        <v>45</v>
      </c>
      <c r="Z13" s="29">
        <f t="shared" si="7"/>
        <v>50</v>
      </c>
    </row>
    <row r="14" spans="2:26" ht="15" thickBot="1" x14ac:dyDescent="0.35">
      <c r="B14" s="24" t="s">
        <v>8</v>
      </c>
      <c r="C14" s="34">
        <f>C13/12</f>
        <v>4.1666666666666664E-2</v>
      </c>
      <c r="D14" s="2"/>
      <c r="E14" s="8">
        <f t="shared" si="8"/>
        <v>1.5</v>
      </c>
      <c r="F14" s="9">
        <f t="shared" si="5"/>
        <v>0</v>
      </c>
      <c r="G14" s="33">
        <f t="shared" si="9"/>
        <v>0</v>
      </c>
      <c r="H14" s="33">
        <f t="shared" si="6"/>
        <v>0</v>
      </c>
      <c r="I14" s="33">
        <f t="shared" si="6"/>
        <v>0</v>
      </c>
      <c r="J14" s="33">
        <f t="shared" si="6"/>
        <v>0</v>
      </c>
      <c r="K14" s="33">
        <f t="shared" si="6"/>
        <v>0</v>
      </c>
      <c r="L14" s="33">
        <f t="shared" si="6"/>
        <v>0</v>
      </c>
      <c r="M14" s="33">
        <f t="shared" si="6"/>
        <v>0</v>
      </c>
      <c r="N14" s="33">
        <f t="shared" si="6"/>
        <v>7.6249930255507442E-2</v>
      </c>
      <c r="O14" s="33">
        <f t="shared" si="6"/>
        <v>0.69691143881834527</v>
      </c>
      <c r="P14" s="33">
        <f t="shared" si="6"/>
        <v>2.5093818398272099</v>
      </c>
      <c r="Q14" s="33">
        <f t="shared" si="6"/>
        <v>5.7100241892832324</v>
      </c>
      <c r="R14" s="33">
        <f t="shared" si="6"/>
        <v>10</v>
      </c>
      <c r="S14" s="33">
        <f t="shared" si="6"/>
        <v>15</v>
      </c>
      <c r="T14" s="33">
        <f t="shared" si="6"/>
        <v>20</v>
      </c>
      <c r="U14" s="33">
        <f t="shared" si="6"/>
        <v>25</v>
      </c>
      <c r="V14" s="33">
        <f t="shared" si="6"/>
        <v>30</v>
      </c>
      <c r="W14" s="33">
        <f t="shared" si="6"/>
        <v>35</v>
      </c>
      <c r="X14" s="33">
        <f t="shared" si="6"/>
        <v>40</v>
      </c>
      <c r="Y14" s="33">
        <f t="shared" si="6"/>
        <v>45</v>
      </c>
      <c r="Z14" s="29">
        <f t="shared" si="7"/>
        <v>50</v>
      </c>
    </row>
    <row r="15" spans="2:26" x14ac:dyDescent="0.3">
      <c r="E15" s="8">
        <f t="shared" si="8"/>
        <v>1</v>
      </c>
      <c r="F15" s="9">
        <f t="shared" si="5"/>
        <v>0</v>
      </c>
      <c r="G15" s="33">
        <f t="shared" si="9"/>
        <v>0</v>
      </c>
      <c r="H15" s="33">
        <f t="shared" si="6"/>
        <v>0</v>
      </c>
      <c r="I15" s="33">
        <f t="shared" si="6"/>
        <v>0</v>
      </c>
      <c r="J15" s="33">
        <f t="shared" si="6"/>
        <v>0</v>
      </c>
      <c r="K15" s="33">
        <f t="shared" si="6"/>
        <v>0</v>
      </c>
      <c r="L15" s="33">
        <f t="shared" si="6"/>
        <v>0</v>
      </c>
      <c r="M15" s="33">
        <f t="shared" si="6"/>
        <v>0</v>
      </c>
      <c r="N15" s="33">
        <f t="shared" si="6"/>
        <v>0</v>
      </c>
      <c r="O15" s="33">
        <f t="shared" si="6"/>
        <v>0.38932697439782388</v>
      </c>
      <c r="P15" s="33">
        <f t="shared" si="6"/>
        <v>2.0725366298789623</v>
      </c>
      <c r="Q15" s="33">
        <f t="shared" si="6"/>
        <v>5.4115373357896743</v>
      </c>
      <c r="R15" s="33">
        <f t="shared" si="6"/>
        <v>10</v>
      </c>
      <c r="S15" s="33">
        <f t="shared" si="6"/>
        <v>15</v>
      </c>
      <c r="T15" s="33">
        <f t="shared" si="6"/>
        <v>20</v>
      </c>
      <c r="U15" s="33">
        <f t="shared" si="6"/>
        <v>25</v>
      </c>
      <c r="V15" s="33">
        <f t="shared" si="6"/>
        <v>30</v>
      </c>
      <c r="W15" s="33">
        <f t="shared" si="6"/>
        <v>35</v>
      </c>
      <c r="X15" s="33">
        <f t="shared" si="6"/>
        <v>40</v>
      </c>
      <c r="Y15" s="33">
        <f t="shared" si="6"/>
        <v>45</v>
      </c>
      <c r="Z15" s="29">
        <f t="shared" si="7"/>
        <v>50</v>
      </c>
    </row>
    <row r="16" spans="2:26" x14ac:dyDescent="0.3">
      <c r="E16" s="8">
        <f t="shared" si="8"/>
        <v>0.5</v>
      </c>
      <c r="F16" s="9">
        <f t="shared" si="5"/>
        <v>0</v>
      </c>
      <c r="G16" s="33">
        <f>MAX($C$3-G$3,G$4*H17+G$5*G17+G$6*F17)</f>
        <v>0</v>
      </c>
      <c r="H16" s="33">
        <f t="shared" si="6"/>
        <v>0</v>
      </c>
      <c r="I16" s="33">
        <f t="shared" si="6"/>
        <v>0</v>
      </c>
      <c r="J16" s="33">
        <f t="shared" si="6"/>
        <v>0</v>
      </c>
      <c r="K16" s="33">
        <f t="shared" si="6"/>
        <v>0</v>
      </c>
      <c r="L16" s="33">
        <f t="shared" si="6"/>
        <v>0</v>
      </c>
      <c r="M16" s="33">
        <f t="shared" si="6"/>
        <v>0</v>
      </c>
      <c r="N16" s="33">
        <f t="shared" si="6"/>
        <v>0</v>
      </c>
      <c r="O16" s="33">
        <f t="shared" si="6"/>
        <v>0</v>
      </c>
      <c r="P16" s="33">
        <f t="shared" si="6"/>
        <v>1.5560165975103737</v>
      </c>
      <c r="Q16" s="33">
        <f t="shared" si="6"/>
        <v>5</v>
      </c>
      <c r="R16" s="33">
        <f t="shared" si="6"/>
        <v>10</v>
      </c>
      <c r="S16" s="33">
        <f t="shared" si="6"/>
        <v>15</v>
      </c>
      <c r="T16" s="33">
        <f t="shared" si="6"/>
        <v>20</v>
      </c>
      <c r="U16" s="33">
        <f t="shared" si="6"/>
        <v>25</v>
      </c>
      <c r="V16" s="33">
        <f t="shared" si="6"/>
        <v>30</v>
      </c>
      <c r="W16" s="33">
        <f t="shared" si="6"/>
        <v>35</v>
      </c>
      <c r="X16" s="33">
        <f t="shared" si="6"/>
        <v>40</v>
      </c>
      <c r="Y16" s="33">
        <f t="shared" si="6"/>
        <v>45</v>
      </c>
      <c r="Z16" s="29">
        <f t="shared" si="7"/>
        <v>50</v>
      </c>
    </row>
    <row r="17" spans="5:26" ht="15" thickBot="1" x14ac:dyDescent="0.35">
      <c r="E17" s="10">
        <f t="shared" si="8"/>
        <v>0</v>
      </c>
      <c r="F17" s="11">
        <f t="shared" si="5"/>
        <v>0</v>
      </c>
      <c r="G17" s="12">
        <f>MAX($C$3 - G$3, 0)</f>
        <v>0</v>
      </c>
      <c r="H17" s="12">
        <f>MAX($C$3 - H$3, 0)</f>
        <v>0</v>
      </c>
      <c r="I17" s="12">
        <f t="shared" si="5"/>
        <v>0</v>
      </c>
      <c r="J17" s="12">
        <f t="shared" si="5"/>
        <v>0</v>
      </c>
      <c r="K17" s="12">
        <f t="shared" si="5"/>
        <v>0</v>
      </c>
      <c r="L17" s="12">
        <f t="shared" si="5"/>
        <v>0</v>
      </c>
      <c r="M17" s="12">
        <f t="shared" si="5"/>
        <v>0</v>
      </c>
      <c r="N17" s="12">
        <f t="shared" si="5"/>
        <v>0</v>
      </c>
      <c r="O17" s="12">
        <f t="shared" si="5"/>
        <v>0</v>
      </c>
      <c r="P17" s="12">
        <f t="shared" si="5"/>
        <v>0</v>
      </c>
      <c r="Q17" s="12">
        <f t="shared" si="5"/>
        <v>5</v>
      </c>
      <c r="R17" s="12">
        <f t="shared" si="5"/>
        <v>10</v>
      </c>
      <c r="S17" s="12">
        <f t="shared" si="5"/>
        <v>15</v>
      </c>
      <c r="T17" s="12">
        <f t="shared" si="5"/>
        <v>20</v>
      </c>
      <c r="U17" s="12">
        <f t="shared" si="5"/>
        <v>25</v>
      </c>
      <c r="V17" s="12">
        <f t="shared" ref="V17:Y17" si="10">MAX($C$3 - V$3, 0)</f>
        <v>30</v>
      </c>
      <c r="W17" s="12">
        <f t="shared" si="10"/>
        <v>35</v>
      </c>
      <c r="X17" s="12">
        <f t="shared" si="10"/>
        <v>40</v>
      </c>
      <c r="Y17" s="12">
        <f t="shared" si="10"/>
        <v>45</v>
      </c>
      <c r="Z17" s="30">
        <f t="shared" si="7"/>
        <v>50</v>
      </c>
    </row>
  </sheetData>
  <conditionalFormatting sqref="C3 E3:Z3">
    <cfRule type="duplicateValues" dxfId="1" priority="2"/>
  </conditionalFormatting>
  <conditionalFormatting sqref="E7:E17 C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Implisit</vt:lpstr>
      <vt:lpstr>Explicit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Shota Modebadze</dc:creator>
  <cp:lastModifiedBy>Shota Modebadze</cp:lastModifiedBy>
  <dcterms:created xsi:type="dcterms:W3CDTF">2015-06-05T18:17:20Z</dcterms:created>
  <dcterms:modified xsi:type="dcterms:W3CDTF">2026-02-07T11:46:17Z</dcterms:modified>
</cp:coreProperties>
</file>