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89870f9c02b3cf52/Desktop/Hull/"/>
    </mc:Choice>
  </mc:AlternateContent>
  <xr:revisionPtr revIDLastSave="422" documentId="11_F25DC773A252ABDACC1048D7991B778C5ADE58EC" xr6:coauthVersionLast="47" xr6:coauthVersionMax="47" xr10:uidLastSave="{AC05301D-1811-4AA8-96E1-9619AFC5BBA2}"/>
  <bookViews>
    <workbookView xWindow="-108" yWindow="-108" windowWidth="23256" windowHeight="12456" activeTab="1" xr2:uid="{00000000-000D-0000-FFFF-FFFF00000000}"/>
  </bookViews>
  <sheets>
    <sheet name="Simple" sheetId="5" r:id="rId1"/>
    <sheet name="Synthetic Optio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5" l="1"/>
  <c r="I11" i="5" s="1"/>
  <c r="F9" i="5"/>
  <c r="E11" i="5" s="1"/>
  <c r="F13" i="5" s="1"/>
  <c r="C11" i="4"/>
  <c r="C13" i="4" s="1"/>
  <c r="D11" i="4"/>
  <c r="D13" i="4" s="1"/>
  <c r="D15" i="4" s="1"/>
  <c r="D16" i="4" s="1"/>
  <c r="E11" i="4"/>
  <c r="E13" i="4" s="1"/>
  <c r="E15" i="4" s="1"/>
  <c r="E16" i="4" s="1"/>
  <c r="I17" i="5" l="1"/>
  <c r="I13" i="5"/>
  <c r="J13" i="5"/>
  <c r="E17" i="5"/>
  <c r="E13" i="5"/>
  <c r="C15" i="4"/>
  <c r="E17" i="4" s="1"/>
  <c r="C16" i="4" l="1"/>
  <c r="D17" i="4"/>
  <c r="E14" i="5"/>
  <c r="J14" i="5"/>
  <c r="I14" i="5" s="1"/>
  <c r="I18" i="5" s="1"/>
  <c r="I19" i="5" s="1"/>
  <c r="J15" i="5" l="1"/>
  <c r="I15" i="5"/>
  <c r="E18" i="5"/>
  <c r="E19" i="5" s="1"/>
  <c r="F14" i="5"/>
  <c r="F15" i="5" s="1"/>
  <c r="E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11" authorId="0" shapeId="0" xr:uid="{D947CC7E-B390-4A4C-90CC-F970D94C4D7A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Delta = Option Price Spread/Share Price Spread</t>
        </r>
      </text>
    </comment>
    <comment ref="H11" authorId="0" shapeId="0" xr:uid="{6368FADD-89B1-4B12-8B54-F78719C23FF8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Delta = Option Price Spread/Share Price Spread</t>
        </r>
      </text>
    </comment>
    <comment ref="D19" authorId="0" shapeId="0" xr:uid="{D87AC9EC-CD54-454C-8561-8948269F145B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Value of Delta shares - value of bank loan</t>
        </r>
      </text>
    </comment>
    <comment ref="H19" authorId="0" shapeId="0" xr:uid="{4828F6A0-4DBF-4F1E-A91D-66209196CB2D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Value of Delta shares - value of bank loan</t>
        </r>
      </text>
    </comment>
  </commentList>
</comments>
</file>

<file path=xl/sharedStrings.xml><?xml version="1.0" encoding="utf-8"?>
<sst xmlns="http://schemas.openxmlformats.org/spreadsheetml/2006/main" count="46" uniqueCount="36">
  <si>
    <t>Label</t>
  </si>
  <si>
    <t>Value</t>
  </si>
  <si>
    <t>Portfolio Value (S₀)</t>
  </si>
  <si>
    <t>Strike Price (K)</t>
  </si>
  <si>
    <t>Risk-free rate (r, annual)</t>
  </si>
  <si>
    <t>Dividend yield (q, annual)</t>
  </si>
  <si>
    <t>Volatility (σ, annual)</t>
  </si>
  <si>
    <t>Time to maturity (T, years)</t>
  </si>
  <si>
    <t>Units (million $)</t>
  </si>
  <si>
    <t>d₁</t>
  </si>
  <si>
    <t>Put Delta</t>
  </si>
  <si>
    <t>% of portfolio to sell</t>
  </si>
  <si>
    <t>$ amount to sell (millions)</t>
  </si>
  <si>
    <t>Adjustment</t>
  </si>
  <si>
    <t>Call</t>
  </si>
  <si>
    <t>Put</t>
  </si>
  <si>
    <t>Replication method</t>
  </si>
  <si>
    <t>Stock Price</t>
  </si>
  <si>
    <t>Exercise Price</t>
  </si>
  <si>
    <t>A (Loss)</t>
  </si>
  <si>
    <t>B (Gain)</t>
  </si>
  <si>
    <t>A</t>
  </si>
  <si>
    <t>B</t>
  </si>
  <si>
    <t>Future Possible Prices</t>
  </si>
  <si>
    <t>Future Price</t>
  </si>
  <si>
    <t>1 Call Option Results</t>
  </si>
  <si>
    <t>1 Put Option Results</t>
  </si>
  <si>
    <t>Option Delta</t>
  </si>
  <si>
    <t>Stock</t>
  </si>
  <si>
    <t>Loan+Interest</t>
  </si>
  <si>
    <t>Portfolio Results</t>
  </si>
  <si>
    <t>Purchased Stock Value</t>
  </si>
  <si>
    <t>Sold Stock Value</t>
  </si>
  <si>
    <t>Used Loan for Purchase</t>
  </si>
  <si>
    <t>Given Credit</t>
  </si>
  <si>
    <t>Option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</si>
</sst>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6" formatCode="0.0%"/>
    <numFmt numFmtId="167" formatCode="0.0000"/>
    <numFmt numFmtId="168" formatCode="0.0"/>
    <numFmt numFmtId="169" formatCode="0.00000"/>
    <numFmt numFmtId="170" formatCode="0.000"/>
    <numFmt numFmtId="171" formatCode="_(&quot;$&quot;* #,##0.000_);_(&quot;$&quot;* \(#,##0.0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Unicode MS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</cellStyleXfs>
  <cellXfs count="66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 wrapText="1"/>
    </xf>
    <xf numFmtId="167" fontId="2" fillId="0" borderId="0" xfId="0" applyNumberFormat="1" applyFont="1" applyAlignment="1">
      <alignment vertical="center" wrapText="1"/>
    </xf>
    <xf numFmtId="44" fontId="0" fillId="0" borderId="0" xfId="1" applyFont="1"/>
    <xf numFmtId="168" fontId="0" fillId="0" borderId="0" xfId="0" applyNumberFormat="1" applyAlignment="1">
      <alignment vertical="center" wrapText="1"/>
    </xf>
    <xf numFmtId="10" fontId="0" fillId="0" borderId="0" xfId="0" applyNumberFormat="1"/>
    <xf numFmtId="0" fontId="6" fillId="5" borderId="2" xfId="0" applyFont="1" applyFill="1" applyBorder="1"/>
    <xf numFmtId="0" fontId="0" fillId="0" borderId="3" xfId="0" applyBorder="1"/>
    <xf numFmtId="0" fontId="0" fillId="0" borderId="4" xfId="0" applyBorder="1"/>
    <xf numFmtId="0" fontId="6" fillId="6" borderId="2" xfId="0" applyFont="1" applyFill="1" applyBorder="1"/>
    <xf numFmtId="0" fontId="6" fillId="7" borderId="5" xfId="0" applyFont="1" applyFill="1" applyBorder="1"/>
    <xf numFmtId="0" fontId="6" fillId="7" borderId="1" xfId="0" applyFont="1" applyFill="1" applyBorder="1"/>
    <xf numFmtId="0" fontId="6" fillId="7" borderId="6" xfId="0" applyFont="1" applyFill="1" applyBorder="1"/>
    <xf numFmtId="0" fontId="0" fillId="0" borderId="7" xfId="0" applyBorder="1"/>
    <xf numFmtId="166" fontId="0" fillId="0" borderId="0" xfId="0" applyNumberFormat="1"/>
    <xf numFmtId="44" fontId="0" fillId="0" borderId="0" xfId="1" applyFont="1" applyBorder="1"/>
    <xf numFmtId="0" fontId="0" fillId="0" borderId="8" xfId="0" applyBorder="1"/>
    <xf numFmtId="0" fontId="0" fillId="0" borderId="5" xfId="0" applyBorder="1"/>
    <xf numFmtId="44" fontId="0" fillId="0" borderId="1" xfId="1" applyFont="1" applyBorder="1"/>
    <xf numFmtId="0" fontId="0" fillId="0" borderId="6" xfId="0" applyBorder="1"/>
    <xf numFmtId="16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0" fontId="0" fillId="0" borderId="0" xfId="0" applyNumberFormat="1"/>
    <xf numFmtId="44" fontId="7" fillId="0" borderId="9" xfId="1" applyFont="1" applyBorder="1" applyAlignment="1">
      <alignment horizontal="right" vertical="center"/>
    </xf>
    <xf numFmtId="44" fontId="7" fillId="0" borderId="10" xfId="1" applyFont="1" applyBorder="1" applyAlignment="1">
      <alignment horizontal="right" vertical="center"/>
    </xf>
    <xf numFmtId="44" fontId="7" fillId="0" borderId="0" xfId="1" applyFont="1" applyBorder="1" applyAlignment="1">
      <alignment horizontal="right" vertical="center"/>
    </xf>
    <xf numFmtId="44" fontId="7" fillId="0" borderId="8" xfId="1" applyFont="1" applyBorder="1" applyAlignment="1">
      <alignment horizontal="right" vertical="center"/>
    </xf>
    <xf numFmtId="2" fontId="0" fillId="0" borderId="0" xfId="0" applyNumberFormat="1"/>
    <xf numFmtId="0" fontId="6" fillId="8" borderId="7" xfId="0" applyFont="1" applyFill="1" applyBorder="1"/>
    <xf numFmtId="44" fontId="6" fillId="8" borderId="11" xfId="1" applyFont="1" applyFill="1" applyBorder="1" applyAlignment="1">
      <alignment horizontal="right" vertical="center"/>
    </xf>
    <xf numFmtId="44" fontId="6" fillId="8" borderId="12" xfId="1" applyFont="1" applyFill="1" applyBorder="1" applyAlignment="1">
      <alignment horizontal="right" vertical="center"/>
    </xf>
    <xf numFmtId="0" fontId="0" fillId="9" borderId="7" xfId="0" applyFill="1" applyBorder="1"/>
    <xf numFmtId="44" fontId="7" fillId="9" borderId="0" xfId="1" applyFont="1" applyFill="1" applyBorder="1" applyAlignment="1">
      <alignment horizontal="right" vertical="center"/>
    </xf>
    <xf numFmtId="44" fontId="7" fillId="9" borderId="8" xfId="1" applyFont="1" applyFill="1" applyBorder="1" applyAlignment="1">
      <alignment horizontal="right" vertical="center"/>
    </xf>
    <xf numFmtId="167" fontId="0" fillId="0" borderId="0" xfId="0" applyNumberFormat="1"/>
    <xf numFmtId="0" fontId="0" fillId="0" borderId="11" xfId="0" applyBorder="1"/>
    <xf numFmtId="0" fontId="0" fillId="0" borderId="12" xfId="0" applyBorder="1"/>
    <xf numFmtId="170" fontId="0" fillId="9" borderId="11" xfId="0" applyNumberFormat="1" applyFill="1" applyBorder="1"/>
    <xf numFmtId="0" fontId="0" fillId="9" borderId="12" xfId="0" applyFill="1" applyBorder="1"/>
    <xf numFmtId="170" fontId="0" fillId="9" borderId="0" xfId="0" applyNumberFormat="1" applyFill="1"/>
    <xf numFmtId="0" fontId="0" fillId="9" borderId="8" xfId="0" applyFill="1" applyBorder="1"/>
    <xf numFmtId="44" fontId="0" fillId="0" borderId="11" xfId="0" applyNumberFormat="1" applyBorder="1"/>
    <xf numFmtId="44" fontId="0" fillId="0" borderId="12" xfId="0" applyNumberFormat="1" applyBorder="1"/>
    <xf numFmtId="44" fontId="0" fillId="0" borderId="0" xfId="0" applyNumberFormat="1"/>
    <xf numFmtId="44" fontId="0" fillId="0" borderId="8" xfId="0" applyNumberFormat="1" applyBorder="1"/>
    <xf numFmtId="171" fontId="0" fillId="0" borderId="0" xfId="0" applyNumberFormat="1"/>
    <xf numFmtId="44" fontId="6" fillId="8" borderId="11" xfId="0" applyNumberFormat="1" applyFont="1" applyFill="1" applyBorder="1"/>
    <xf numFmtId="44" fontId="6" fillId="8" borderId="12" xfId="0" applyNumberFormat="1" applyFont="1" applyFill="1" applyBorder="1"/>
    <xf numFmtId="44" fontId="0" fillId="9" borderId="0" xfId="0" applyNumberFormat="1" applyFill="1"/>
    <xf numFmtId="44" fontId="0" fillId="9" borderId="8" xfId="0" applyNumberFormat="1" applyFill="1" applyBorder="1"/>
    <xf numFmtId="0" fontId="6" fillId="10" borderId="5" xfId="0" applyFont="1" applyFill="1" applyBorder="1"/>
    <xf numFmtId="44" fontId="6" fillId="10" borderId="13" xfId="0" applyNumberFormat="1" applyFont="1" applyFill="1" applyBorder="1"/>
    <xf numFmtId="44" fontId="6" fillId="10" borderId="14" xfId="0" applyNumberFormat="1" applyFont="1" applyFill="1" applyBorder="1"/>
    <xf numFmtId="0" fontId="0" fillId="9" borderId="5" xfId="0" applyFill="1" applyBorder="1"/>
    <xf numFmtId="44" fontId="0" fillId="9" borderId="1" xfId="0" applyNumberFormat="1" applyFill="1" applyBorder="1"/>
    <xf numFmtId="44" fontId="0" fillId="9" borderId="6" xfId="0" applyNumberFormat="1" applyFill="1" applyBorder="1"/>
    <xf numFmtId="0" fontId="3" fillId="2" borderId="0" xfId="2" applyAlignment="1">
      <alignment horizontal="left" vertical="center" wrapText="1"/>
    </xf>
    <xf numFmtId="0" fontId="3" fillId="2" borderId="0" xfId="2" applyAlignment="1">
      <alignment horizontal="right" vertical="center" wrapText="1"/>
    </xf>
    <xf numFmtId="0" fontId="5" fillId="4" borderId="0" xfId="4" applyAlignment="1">
      <alignment vertical="center" wrapText="1"/>
    </xf>
    <xf numFmtId="167" fontId="5" fillId="4" borderId="0" xfId="4" applyNumberFormat="1" applyAlignment="1">
      <alignment vertical="center" wrapText="1"/>
    </xf>
    <xf numFmtId="0" fontId="4" fillId="3" borderId="0" xfId="3" applyAlignment="1">
      <alignment vertical="center" wrapText="1"/>
    </xf>
    <xf numFmtId="10" fontId="4" fillId="3" borderId="0" xfId="3" applyNumberFormat="1" applyAlignment="1">
      <alignment vertical="center" wrapText="1"/>
    </xf>
    <xf numFmtId="10" fontId="4" fillId="3" borderId="0" xfId="3" applyNumberFormat="1"/>
  </cellXfs>
  <cellStyles count="5">
    <cellStyle name="Bad" xfId="3" builtinId="27"/>
    <cellStyle name="Currency" xfId="1" builtinId="4"/>
    <cellStyle name="Good" xfId="2" builtinId="26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2</xdr:row>
      <xdr:rowOff>31751</xdr:rowOff>
    </xdr:from>
    <xdr:to>
      <xdr:col>18</xdr:col>
      <xdr:colOff>433180</xdr:colOff>
      <xdr:row>9</xdr:row>
      <xdr:rowOff>14661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D56E0-66E3-F858-30E8-92919B1CF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4210" y="397511"/>
          <a:ext cx="6472030" cy="12630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45720</xdr:colOff>
      <xdr:row>11</xdr:row>
      <xdr:rowOff>12700</xdr:rowOff>
    </xdr:from>
    <xdr:to>
      <xdr:col>11</xdr:col>
      <xdr:colOff>588976</xdr:colOff>
      <xdr:row>15</xdr:row>
      <xdr:rowOff>104891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EE2C05-0D9E-2556-1939-62750CA9B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02780" y="2024380"/>
          <a:ext cx="2372056" cy="82371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20045-BD70-44C0-83CA-604B3052D144}">
  <dimension ref="D1:M19"/>
  <sheetViews>
    <sheetView showGridLines="0" topLeftCell="C1" workbookViewId="0">
      <selection activeCell="L18" sqref="L18"/>
    </sheetView>
  </sheetViews>
  <sheetFormatPr defaultRowHeight="14.4"/>
  <cols>
    <col min="4" max="6" width="17.21875" customWidth="1"/>
    <col min="7" max="7" width="5.44140625" customWidth="1"/>
    <col min="8" max="10" width="17.21875" customWidth="1"/>
    <col min="12" max="12" width="11.21875" customWidth="1"/>
    <col min="1994" max="1994" width="2.5546875" customWidth="1"/>
    <col min="1996" max="1996" width="2.5546875" customWidth="1"/>
  </cols>
  <sheetData>
    <row r="1" spans="4:13" ht="15" thickBot="1"/>
    <row r="2" spans="4:13">
      <c r="D2" s="8" t="s">
        <v>14</v>
      </c>
      <c r="E2" s="9"/>
      <c r="F2" s="10"/>
      <c r="H2" s="11" t="s">
        <v>15</v>
      </c>
      <c r="I2" s="9"/>
      <c r="J2" s="10"/>
    </row>
    <row r="3" spans="4:13" ht="15" thickBot="1">
      <c r="D3" s="12" t="s">
        <v>16</v>
      </c>
      <c r="E3" s="13"/>
      <c r="F3" s="14"/>
      <c r="H3" s="12" t="s">
        <v>16</v>
      </c>
      <c r="I3" s="13"/>
      <c r="J3" s="14"/>
      <c r="L3" s="16"/>
    </row>
    <row r="4" spans="4:13">
      <c r="D4" s="15" t="s">
        <v>17</v>
      </c>
      <c r="E4" s="17">
        <v>530</v>
      </c>
      <c r="F4" s="18"/>
      <c r="H4" s="15" t="s">
        <v>17</v>
      </c>
      <c r="I4" s="17">
        <v>530</v>
      </c>
      <c r="J4" s="18"/>
    </row>
    <row r="5" spans="4:13" ht="15" thickBot="1">
      <c r="D5" s="19" t="s">
        <v>18</v>
      </c>
      <c r="E5" s="20">
        <v>530</v>
      </c>
      <c r="F5" s="21"/>
      <c r="H5" s="19" t="s">
        <v>18</v>
      </c>
      <c r="I5" s="20">
        <v>530</v>
      </c>
      <c r="J5" s="21"/>
      <c r="M5" s="22"/>
    </row>
    <row r="6" spans="4:13">
      <c r="D6" s="15"/>
      <c r="F6" s="18"/>
      <c r="H6" s="15"/>
      <c r="J6" s="18"/>
      <c r="L6" s="7"/>
    </row>
    <row r="7" spans="4:13" ht="15" thickBot="1">
      <c r="D7" s="19"/>
      <c r="E7" s="23" t="s">
        <v>19</v>
      </c>
      <c r="F7" s="24" t="s">
        <v>20</v>
      </c>
      <c r="H7" s="19"/>
      <c r="I7" s="23" t="s">
        <v>21</v>
      </c>
      <c r="J7" s="24" t="s">
        <v>22</v>
      </c>
      <c r="L7" s="25"/>
    </row>
    <row r="8" spans="4:13">
      <c r="D8" s="15" t="s">
        <v>23</v>
      </c>
      <c r="E8" s="26">
        <v>424</v>
      </c>
      <c r="F8" s="27">
        <v>662.5</v>
      </c>
      <c r="H8" s="15" t="s">
        <v>24</v>
      </c>
      <c r="I8" s="28">
        <v>424</v>
      </c>
      <c r="J8" s="29">
        <v>662.5</v>
      </c>
      <c r="L8" s="30"/>
    </row>
    <row r="9" spans="4:13">
      <c r="D9" s="31" t="s">
        <v>25</v>
      </c>
      <c r="E9" s="32">
        <v>0</v>
      </c>
      <c r="F9" s="33">
        <f>F8-E4</f>
        <v>132.5</v>
      </c>
      <c r="H9" s="34" t="s">
        <v>26</v>
      </c>
      <c r="I9" s="35">
        <f>I5-I8</f>
        <v>106</v>
      </c>
      <c r="J9" s="36">
        <v>0</v>
      </c>
      <c r="L9" s="30"/>
    </row>
    <row r="10" spans="4:13">
      <c r="D10" s="15"/>
      <c r="E10" s="38"/>
      <c r="F10" s="39"/>
      <c r="H10" s="15"/>
      <c r="J10" s="18"/>
      <c r="L10" s="37"/>
    </row>
    <row r="11" spans="4:13">
      <c r="D11" s="34" t="s">
        <v>27</v>
      </c>
      <c r="E11" s="40">
        <f>(F9-E9)/(F8-E8)</f>
        <v>0.55555555555555558</v>
      </c>
      <c r="F11" s="41"/>
      <c r="G11" s="1"/>
      <c r="H11" s="34" t="s">
        <v>27</v>
      </c>
      <c r="I11" s="42">
        <f>(J9-I9)/(J8-I8)</f>
        <v>-0.44444444444444442</v>
      </c>
      <c r="J11" s="43"/>
    </row>
    <row r="12" spans="4:13">
      <c r="D12" s="15"/>
      <c r="E12" s="38"/>
      <c r="F12" s="39"/>
      <c r="H12" s="15"/>
      <c r="J12" s="18"/>
      <c r="L12" s="5"/>
    </row>
    <row r="13" spans="4:13">
      <c r="D13" s="15" t="s">
        <v>28</v>
      </c>
      <c r="E13" s="44">
        <f>E11*E8</f>
        <v>235.55555555555557</v>
      </c>
      <c r="F13" s="45">
        <f>E11*F8</f>
        <v>368.0555555555556</v>
      </c>
      <c r="H13" s="15" t="s">
        <v>28</v>
      </c>
      <c r="I13" s="46">
        <f>I11*I8</f>
        <v>-188.44444444444443</v>
      </c>
      <c r="J13" s="47">
        <f>I11*J8</f>
        <v>-294.4444444444444</v>
      </c>
      <c r="L13" s="46"/>
    </row>
    <row r="14" spans="4:13">
      <c r="D14" s="15" t="s">
        <v>29</v>
      </c>
      <c r="E14" s="44">
        <f>-E13</f>
        <v>-235.55555555555557</v>
      </c>
      <c r="F14" s="45">
        <f>E14</f>
        <v>-235.55555555555557</v>
      </c>
      <c r="H14" s="15" t="s">
        <v>29</v>
      </c>
      <c r="I14" s="46">
        <f>J14</f>
        <v>294.4444444444444</v>
      </c>
      <c r="J14" s="47">
        <f>-J13</f>
        <v>294.4444444444444</v>
      </c>
      <c r="L14" s="48"/>
    </row>
    <row r="15" spans="4:13">
      <c r="D15" s="31" t="s">
        <v>30</v>
      </c>
      <c r="E15" s="49">
        <f>E13+E14</f>
        <v>0</v>
      </c>
      <c r="F15" s="50">
        <f>F13+F14</f>
        <v>132.50000000000003</v>
      </c>
      <c r="H15" s="34" t="s">
        <v>30</v>
      </c>
      <c r="I15" s="51">
        <f>I13+I14</f>
        <v>105.99999999999997</v>
      </c>
      <c r="J15" s="52">
        <f>J13+J14</f>
        <v>0</v>
      </c>
      <c r="L15" s="46"/>
    </row>
    <row r="16" spans="4:13">
      <c r="D16" s="15"/>
      <c r="E16" s="38"/>
      <c r="F16" s="39"/>
      <c r="H16" s="15"/>
      <c r="J16" s="18"/>
      <c r="L16" s="5"/>
    </row>
    <row r="17" spans="4:12">
      <c r="D17" s="15" t="s">
        <v>31</v>
      </c>
      <c r="E17" s="44">
        <f>E11*E4</f>
        <v>294.44444444444446</v>
      </c>
      <c r="F17" s="39"/>
      <c r="G17" s="46"/>
      <c r="H17" s="15" t="s">
        <v>32</v>
      </c>
      <c r="I17" s="46">
        <f>I11*I4</f>
        <v>-235.55555555555554</v>
      </c>
      <c r="J17" s="18"/>
      <c r="L17" s="5"/>
    </row>
    <row r="18" spans="4:12">
      <c r="D18" s="15" t="s">
        <v>33</v>
      </c>
      <c r="E18" s="44">
        <f>E14/1.01</f>
        <v>-233.22332233223324</v>
      </c>
      <c r="F18" s="39"/>
      <c r="G18" s="46"/>
      <c r="H18" s="15" t="s">
        <v>34</v>
      </c>
      <c r="I18" s="46">
        <f>I14/1.01</f>
        <v>291.52915291529149</v>
      </c>
      <c r="J18" s="18"/>
      <c r="L18" s="5"/>
    </row>
    <row r="19" spans="4:12" ht="15" thickBot="1">
      <c r="D19" s="53" t="s">
        <v>35</v>
      </c>
      <c r="E19" s="54">
        <f>E17+E18</f>
        <v>61.221122112211219</v>
      </c>
      <c r="F19" s="55"/>
      <c r="G19" s="46"/>
      <c r="H19" s="56" t="s">
        <v>35</v>
      </c>
      <c r="I19" s="57">
        <f>I18+I17</f>
        <v>55.973597359735948</v>
      </c>
      <c r="J19" s="58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2FA2F-17E8-42C3-84F5-CE8D2ADA1EC4}">
  <dimension ref="B2:E17"/>
  <sheetViews>
    <sheetView showGridLines="0" tabSelected="1" workbookViewId="0">
      <selection activeCell="G16" sqref="G16"/>
    </sheetView>
  </sheetViews>
  <sheetFormatPr defaultRowHeight="14.4"/>
  <cols>
    <col min="2" max="2" width="33.6640625" customWidth="1"/>
    <col min="3" max="3" width="12" bestFit="1" customWidth="1"/>
    <col min="4" max="4" width="11.33203125" bestFit="1" customWidth="1"/>
  </cols>
  <sheetData>
    <row r="2" spans="2:5">
      <c r="B2" s="59" t="s">
        <v>0</v>
      </c>
      <c r="C2" s="60" t="s">
        <v>1</v>
      </c>
      <c r="D2" s="60" t="s">
        <v>1</v>
      </c>
      <c r="E2" s="60" t="s">
        <v>1</v>
      </c>
    </row>
    <row r="3" spans="2:5">
      <c r="B3" s="2" t="s">
        <v>2</v>
      </c>
      <c r="C3" s="2">
        <v>90</v>
      </c>
      <c r="D3" s="2">
        <v>88</v>
      </c>
      <c r="E3" s="2">
        <v>92</v>
      </c>
    </row>
    <row r="4" spans="2:5">
      <c r="B4" s="2" t="s">
        <v>3</v>
      </c>
      <c r="C4" s="2">
        <v>87</v>
      </c>
      <c r="D4" s="2">
        <v>87</v>
      </c>
      <c r="E4" s="2">
        <v>87</v>
      </c>
    </row>
    <row r="5" spans="2:5">
      <c r="B5" s="2" t="s">
        <v>4</v>
      </c>
      <c r="C5" s="3">
        <v>0.09</v>
      </c>
      <c r="D5" s="3">
        <v>0.09</v>
      </c>
      <c r="E5" s="3">
        <v>0.09</v>
      </c>
    </row>
    <row r="6" spans="2:5">
      <c r="B6" s="2" t="s">
        <v>5</v>
      </c>
      <c r="C6" s="3">
        <v>0.03</v>
      </c>
      <c r="D6" s="3">
        <v>0.03</v>
      </c>
      <c r="E6" s="3">
        <v>0.03</v>
      </c>
    </row>
    <row r="7" spans="2:5">
      <c r="B7" s="2" t="s">
        <v>6</v>
      </c>
      <c r="C7" s="3">
        <v>0.25</v>
      </c>
      <c r="D7" s="3">
        <v>0.25</v>
      </c>
      <c r="E7" s="3">
        <v>0.25</v>
      </c>
    </row>
    <row r="8" spans="2:5">
      <c r="B8" s="2" t="s">
        <v>7</v>
      </c>
      <c r="C8" s="2">
        <v>0.5</v>
      </c>
      <c r="D8" s="2">
        <v>0.5</v>
      </c>
      <c r="E8" s="2">
        <v>0.5</v>
      </c>
    </row>
    <row r="9" spans="2:5">
      <c r="B9" s="2" t="s">
        <v>8</v>
      </c>
      <c r="C9" s="6">
        <v>1</v>
      </c>
      <c r="D9" s="6">
        <v>1</v>
      </c>
      <c r="E9" s="6">
        <v>1</v>
      </c>
    </row>
    <row r="11" spans="2:5">
      <c r="B11" s="2" t="s">
        <v>9</v>
      </c>
      <c r="C11" s="4">
        <f>(LN(C3/C4)+(C5-C6+0.5*C7^2)*C8)/(C7*SQRT(C8))</f>
        <v>0.44987011179405373</v>
      </c>
      <c r="D11" s="4">
        <f>(LN(D3/D4)+(D5-D6+0.5*D7^2)*D8)/(D7*SQRT(D8))</f>
        <v>0.3227444416691066</v>
      </c>
      <c r="E11" s="4">
        <f>(LN(E3/E4)+(E5-E6+0.5*E7^2)*E8)/(E7*SQRT(E8))</f>
        <v>0.5742015836653539</v>
      </c>
    </row>
    <row r="13" spans="2:5">
      <c r="B13" s="61" t="s">
        <v>10</v>
      </c>
      <c r="C13" s="62">
        <f>EXP(-C6*C8)*(_xlfn.NORM.S.DIST(C11,TRUE)-1)</f>
        <v>-0.32154255642476043</v>
      </c>
      <c r="D13" s="62">
        <f>EXP(-D6*D8)*(_xlfn.NORM.S.DIST(D11,TRUE)-1)</f>
        <v>-0.36788453332963172</v>
      </c>
      <c r="E13" s="62">
        <f>EXP(-E6*E8)*(_xlfn.NORM.S.DIST(E11,TRUE)-1)</f>
        <v>-0.2787036328820599</v>
      </c>
    </row>
    <row r="14" spans="2:5">
      <c r="B14" s="2"/>
    </row>
    <row r="15" spans="2:5">
      <c r="B15" s="63" t="s">
        <v>11</v>
      </c>
      <c r="C15" s="64">
        <f>-C13</f>
        <v>0.32154255642476043</v>
      </c>
      <c r="D15" s="64">
        <f t="shared" ref="D15:E15" si="0">-D13</f>
        <v>0.36788453332963172</v>
      </c>
      <c r="E15" s="64">
        <f t="shared" si="0"/>
        <v>0.2787036328820599</v>
      </c>
    </row>
    <row r="16" spans="2:5">
      <c r="B16" s="2" t="s">
        <v>12</v>
      </c>
      <c r="C16" s="5">
        <f>C15*C3</f>
        <v>28.938830078228438</v>
      </c>
      <c r="D16" s="5">
        <f>D15*D3</f>
        <v>32.37383893300759</v>
      </c>
      <c r="E16" s="5">
        <f>E15*E3</f>
        <v>25.640734225149512</v>
      </c>
    </row>
    <row r="17" spans="2:5">
      <c r="B17" s="2" t="s">
        <v>13</v>
      </c>
      <c r="D17" s="65">
        <f>D15-C15</f>
        <v>4.6341976904871296E-2</v>
      </c>
      <c r="E17" s="65">
        <f>E15-C15</f>
        <v>-4.2838923542700524E-2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</vt:lpstr>
      <vt:lpstr>Synthetic Option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Shota Modebadze</dc:creator>
  <cp:lastModifiedBy>Shota Modebadze</cp:lastModifiedBy>
  <dcterms:created xsi:type="dcterms:W3CDTF">2015-06-05T18:17:20Z</dcterms:created>
  <dcterms:modified xsi:type="dcterms:W3CDTF">2026-01-13T13:13:14Z</dcterms:modified>
</cp:coreProperties>
</file>