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d.docs.live.net/89870f9c02b3cf52/Desktop/Hull/"/>
    </mc:Choice>
  </mc:AlternateContent>
  <xr:revisionPtr revIDLastSave="577" documentId="11_F25DC773A252ABDACC1048D7991B778C5ADE58EC" xr6:coauthVersionLast="47" xr6:coauthVersionMax="47" xr10:uidLastSave="{84A22A19-AECF-407D-A2EC-08D8C9D82A78}"/>
  <bookViews>
    <workbookView xWindow="-110" yWindow="-110" windowWidth="19420" windowHeight="10300" tabRatio="886" xr2:uid="{00000000-000D-0000-FFFF-FFFF00000000}"/>
  </bookViews>
  <sheets>
    <sheet name="Greeks" sheetId="5" r:id="rId1"/>
    <sheet name="Charts" sheetId="6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5" l="1"/>
  <c r="J1" i="5" a="1"/>
  <c r="J1" i="5" s="1"/>
  <c r="I4" i="5"/>
  <c r="I5" i="5" s="1"/>
  <c r="I6" i="5" s="1"/>
  <c r="I7" i="5" s="1"/>
  <c r="I8" i="5" s="1"/>
  <c r="I9" i="5" s="1"/>
  <c r="I10" i="5" s="1"/>
  <c r="I11" i="5" s="1"/>
  <c r="I12" i="5" s="1"/>
  <c r="I13" i="5" s="1"/>
  <c r="I14" i="5" s="1"/>
  <c r="I15" i="5" s="1"/>
  <c r="I16" i="5" s="1"/>
  <c r="I17" i="5" s="1"/>
  <c r="I18" i="5" s="1"/>
  <c r="I19" i="5" s="1"/>
  <c r="I20" i="5" s="1"/>
  <c r="I21" i="5" s="1"/>
  <c r="I22" i="5" s="1"/>
  <c r="C16" i="5"/>
  <c r="C10" i="5"/>
  <c r="F6" i="5" l="1"/>
  <c r="F11" i="5" s="1"/>
  <c r="F4" i="5" l="1"/>
  <c r="F5" i="5" s="1"/>
  <c r="F13" i="5" s="1"/>
  <c r="N2" i="5" s="1"/>
  <c r="F3" i="5"/>
  <c r="F9" i="5" s="1"/>
  <c r="J2" i="5" s="1"/>
  <c r="L2" i="5" l="1"/>
  <c r="F10" i="5"/>
  <c r="K2" i="5" s="1"/>
  <c r="F12" i="5"/>
  <c r="M2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<sst xmlns="http://schemas.openxmlformats.org/spreadsheetml/2006/main" count="24" uniqueCount="24">
  <si>
    <t>N of Shares</t>
  </si>
  <si>
    <t>Dividend</t>
  </si>
  <si>
    <t>Strike Price</t>
  </si>
  <si>
    <t>Volatility</t>
  </si>
  <si>
    <t>Stock's Expected Return</t>
  </si>
  <si>
    <t>Price of Option (Black-Scholes)</t>
  </si>
  <si>
    <t>No</t>
  </si>
  <si>
    <t>Sold EUR-Calls</t>
  </si>
  <si>
    <t>Current Stock Price</t>
  </si>
  <si>
    <t>Risk free</t>
  </si>
  <si>
    <t>Time to Maturity (Weeks)</t>
  </si>
  <si>
    <t>Profit on Theoretical value</t>
  </si>
  <si>
    <t>d1</t>
  </si>
  <si>
    <t>N(d1)</t>
  </si>
  <si>
    <t>D</t>
  </si>
  <si>
    <t>Time to Maturity (Years)</t>
  </si>
  <si>
    <t>G</t>
  </si>
  <si>
    <t>q</t>
  </si>
  <si>
    <t>d2</t>
  </si>
  <si>
    <t>N(d2)</t>
  </si>
  <si>
    <t>N'(d1)</t>
  </si>
  <si>
    <t>V</t>
  </si>
  <si>
    <t>rho</t>
  </si>
  <si>
    <t>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</si>
</sst>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_(&quot;$&quot;* #,##0_);_(&quot;$&quot;* \(#,##0\);_(&quot;$&quot;* &quot;-&quot;??_);_(@_)"/>
    <numFmt numFmtId="166" formatCode="_(* #,##0_);_(* \(#,##0\);_(* &quot;-&quot;??_);_(@_)"/>
    <numFmt numFmtId="167" formatCode="_(* #,##0.000_);_(* \(#,##0.00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1"/>
      <color theme="1"/>
      <name val="Symbol"/>
      <family val="1"/>
      <charset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1">
    <xf numFmtId="0" fontId="0" fillId="0" borderId="0" xfId="0"/>
    <xf numFmtId="0" fontId="2" fillId="0" borderId="0" xfId="0" applyFont="1"/>
    <xf numFmtId="165" fontId="2" fillId="0" borderId="0" xfId="2" applyNumberFormat="1" applyFont="1"/>
    <xf numFmtId="166" fontId="2" fillId="0" borderId="0" xfId="1" applyNumberFormat="1" applyFont="1"/>
    <xf numFmtId="0" fontId="2" fillId="0" borderId="0" xfId="0" applyFont="1" applyAlignment="1">
      <alignment horizontal="center" vertical="center"/>
    </xf>
    <xf numFmtId="9" fontId="2" fillId="0" borderId="0" xfId="0" applyNumberFormat="1" applyFont="1"/>
    <xf numFmtId="164" fontId="2" fillId="0" borderId="0" xfId="0" applyNumberFormat="1" applyFont="1"/>
    <xf numFmtId="44" fontId="2" fillId="0" borderId="0" xfId="2" applyFont="1"/>
    <xf numFmtId="165" fontId="2" fillId="0" borderId="0" xfId="0" applyNumberFormat="1" applyFont="1"/>
    <xf numFmtId="44" fontId="2" fillId="0" borderId="0" xfId="0" applyNumberFormat="1" applyFont="1"/>
    <xf numFmtId="2" fontId="2" fillId="0" borderId="0" xfId="0" applyNumberFormat="1" applyFont="1"/>
    <xf numFmtId="0" fontId="3" fillId="0" borderId="0" xfId="0" applyFont="1"/>
    <xf numFmtId="167" fontId="2" fillId="0" borderId="0" xfId="1" applyNumberFormat="1" applyFont="1"/>
    <xf numFmtId="43" fontId="2" fillId="0" borderId="0" xfId="1" applyFont="1"/>
    <xf numFmtId="165" fontId="2" fillId="2" borderId="0" xfId="2" applyNumberFormat="1" applyFont="1" applyFill="1"/>
    <xf numFmtId="0" fontId="3" fillId="0" borderId="0" xfId="0" applyFont="1" applyAlignment="1">
      <alignment horizontal="center" vertical="center"/>
    </xf>
    <xf numFmtId="0" fontId="2" fillId="0" borderId="1" xfId="0" applyFont="1" applyBorder="1"/>
    <xf numFmtId="164" fontId="2" fillId="0" borderId="1" xfId="0" applyNumberFormat="1" applyFont="1" applyBorder="1"/>
    <xf numFmtId="2" fontId="2" fillId="0" borderId="1" xfId="0" applyNumberFormat="1" applyFont="1" applyBorder="1"/>
    <xf numFmtId="167" fontId="2" fillId="0" borderId="1" xfId="0" applyNumberFormat="1" applyFont="1" applyBorder="1"/>
    <xf numFmtId="43" fontId="2" fillId="0" borderId="0" xfId="0" applyNumberFormat="1" applyFont="1"/>
  </cellXfs>
  <cellStyles count="3">
    <cellStyle name="Comma" xfId="1" builtinId="3"/>
    <cellStyle name="Currency" xfId="2" builtinId="4"/>
    <cellStyle name="Normal" xfId="0" builtinId="0"/>
  </cellStyles>
  <dxfs count="2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Delta vs Stock Price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Greeks!$I$3:$I$22</c:f>
              <c:numCache>
                <c:formatCode>_("$"* #,##0_);_("$"* \(#,##0\);_("$"* "-"??_);_(@_)</c:formatCode>
                <c:ptCount val="20"/>
                <c:pt idx="0">
                  <c:v>41</c:v>
                </c:pt>
                <c:pt idx="1">
                  <c:v>42</c:v>
                </c:pt>
                <c:pt idx="2">
                  <c:v>43</c:v>
                </c:pt>
                <c:pt idx="3">
                  <c:v>44</c:v>
                </c:pt>
                <c:pt idx="4">
                  <c:v>45</c:v>
                </c:pt>
                <c:pt idx="5">
                  <c:v>46</c:v>
                </c:pt>
                <c:pt idx="6">
                  <c:v>47</c:v>
                </c:pt>
                <c:pt idx="7">
                  <c:v>48</c:v>
                </c:pt>
                <c:pt idx="8">
                  <c:v>49</c:v>
                </c:pt>
                <c:pt idx="9">
                  <c:v>50</c:v>
                </c:pt>
                <c:pt idx="10">
                  <c:v>51</c:v>
                </c:pt>
                <c:pt idx="11">
                  <c:v>52</c:v>
                </c:pt>
                <c:pt idx="12">
                  <c:v>53</c:v>
                </c:pt>
                <c:pt idx="13">
                  <c:v>54</c:v>
                </c:pt>
                <c:pt idx="14">
                  <c:v>55</c:v>
                </c:pt>
                <c:pt idx="15">
                  <c:v>56</c:v>
                </c:pt>
                <c:pt idx="16">
                  <c:v>57</c:v>
                </c:pt>
                <c:pt idx="17">
                  <c:v>58</c:v>
                </c:pt>
                <c:pt idx="18">
                  <c:v>59</c:v>
                </c:pt>
                <c:pt idx="19">
                  <c:v>60</c:v>
                </c:pt>
              </c:numCache>
            </c:numRef>
          </c:cat>
          <c:val>
            <c:numRef>
              <c:f>Greeks!$J$3:$J$22</c:f>
              <c:numCache>
                <c:formatCode>0.00</c:formatCode>
                <c:ptCount val="20"/>
                <c:pt idx="0">
                  <c:v>8.3347484127317586E-2</c:v>
                </c:pt>
                <c:pt idx="1">
                  <c:v>0.1172943885092486</c:v>
                </c:pt>
                <c:pt idx="2">
                  <c:v>0.15891860658630255</c:v>
                </c:pt>
                <c:pt idx="3">
                  <c:v>0.20794715369445113</c:v>
                </c:pt>
                <c:pt idx="4">
                  <c:v>0.26356836943241002</c:v>
                </c:pt>
                <c:pt idx="5">
                  <c:v>0.32448870950978137</c:v>
                </c:pt>
                <c:pt idx="6">
                  <c:v>0.38905048000444542</c:v>
                </c:pt>
                <c:pt idx="7">
                  <c:v>0.4553892421662446</c:v>
                </c:pt>
                <c:pt idx="8">
                  <c:v>0.52160466106639636</c:v>
                </c:pt>
                <c:pt idx="9">
                  <c:v>0.58591951300926715</c:v>
                </c:pt>
                <c:pt idx="10">
                  <c:v>0.64680717051595538</c:v>
                </c:pt>
                <c:pt idx="11">
                  <c:v>0.70307606044618853</c:v>
                </c:pt>
                <c:pt idx="12">
                  <c:v>0.75390813848551208</c:v>
                </c:pt>
                <c:pt idx="13">
                  <c:v>0.79885559913229776</c:v>
                </c:pt>
                <c:pt idx="14">
                  <c:v>0.83780484790964538</c:v>
                </c:pt>
                <c:pt idx="15">
                  <c:v>0.87091896278458725</c:v>
                </c:pt>
                <c:pt idx="16">
                  <c:v>0.898569806436192</c:v>
                </c:pt>
                <c:pt idx="17">
                  <c:v>0.92126928714902478</c:v>
                </c:pt>
                <c:pt idx="18">
                  <c:v>0.93960675341356081</c:v>
                </c:pt>
                <c:pt idx="19">
                  <c:v>0.95419680201337853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69-4416-8AFA-3B5454021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59319055"/>
        <c:axId val="1659316655"/>
      </c:lineChart>
      <c:catAx>
        <c:axId val="16593190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9316655"/>
        <c:crosses val="autoZero"/>
        <c:auto val="1"/>
        <c:lblAlgn val="ctr"/>
        <c:lblOffset val="100"/>
        <c:noMultiLvlLbl val="0"/>
      </c:catAx>
      <c:valAx>
        <c:axId val="16593166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9319055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Theta</a:t>
            </a:r>
            <a:r>
              <a:rPr lang="en-US" baseline="0"/>
              <a:t> vs Stock Price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Greeks!$I$3:$I$22</c:f>
              <c:numCache>
                <c:formatCode>_("$"* #,##0_);_("$"* \(#,##0\);_("$"* "-"??_);_(@_)</c:formatCode>
                <c:ptCount val="20"/>
                <c:pt idx="0">
                  <c:v>41</c:v>
                </c:pt>
                <c:pt idx="1">
                  <c:v>42</c:v>
                </c:pt>
                <c:pt idx="2">
                  <c:v>43</c:v>
                </c:pt>
                <c:pt idx="3">
                  <c:v>44</c:v>
                </c:pt>
                <c:pt idx="4">
                  <c:v>45</c:v>
                </c:pt>
                <c:pt idx="5">
                  <c:v>46</c:v>
                </c:pt>
                <c:pt idx="6">
                  <c:v>47</c:v>
                </c:pt>
                <c:pt idx="7">
                  <c:v>48</c:v>
                </c:pt>
                <c:pt idx="8">
                  <c:v>49</c:v>
                </c:pt>
                <c:pt idx="9">
                  <c:v>50</c:v>
                </c:pt>
                <c:pt idx="10">
                  <c:v>51</c:v>
                </c:pt>
                <c:pt idx="11">
                  <c:v>52</c:v>
                </c:pt>
                <c:pt idx="12">
                  <c:v>53</c:v>
                </c:pt>
                <c:pt idx="13">
                  <c:v>54</c:v>
                </c:pt>
                <c:pt idx="14">
                  <c:v>55</c:v>
                </c:pt>
                <c:pt idx="15">
                  <c:v>56</c:v>
                </c:pt>
                <c:pt idx="16">
                  <c:v>57</c:v>
                </c:pt>
                <c:pt idx="17">
                  <c:v>58</c:v>
                </c:pt>
                <c:pt idx="18">
                  <c:v>59</c:v>
                </c:pt>
                <c:pt idx="19">
                  <c:v>60</c:v>
                </c:pt>
              </c:numCache>
            </c:numRef>
          </c:cat>
          <c:val>
            <c:numRef>
              <c:f>Greeks!$K$3:$K$22</c:f>
              <c:numCache>
                <c:formatCode>0.00</c:formatCode>
                <c:ptCount val="20"/>
                <c:pt idx="0">
                  <c:v>-1.1753332675893133</c:v>
                </c:pt>
                <c:pt idx="1">
                  <c:v>-1.5651960482034968</c:v>
                </c:pt>
                <c:pt idx="2">
                  <c:v>-2.0001390512683273</c:v>
                </c:pt>
                <c:pt idx="3">
                  <c:v>-2.4601961872021119</c:v>
                </c:pt>
                <c:pt idx="4">
                  <c:v>-2.9211688595083873</c:v>
                </c:pt>
                <c:pt idx="5">
                  <c:v>-3.3575240972565217</c:v>
                </c:pt>
                <c:pt idx="6">
                  <c:v>-3.7454827080886406</c:v>
                </c:pt>
                <c:pt idx="7">
                  <c:v>-4.0657324470035698</c:v>
                </c:pt>
                <c:pt idx="8">
                  <c:v>-4.3053298229325732</c:v>
                </c:pt>
                <c:pt idx="9">
                  <c:v>-4.4585636090930283</c:v>
                </c:pt>
                <c:pt idx="10">
                  <c:v>-4.5267785925080499</c:v>
                </c:pt>
                <c:pt idx="11">
                  <c:v>-4.5173437975449753</c:v>
                </c:pt>
                <c:pt idx="12">
                  <c:v>-4.4420620256852477</c:v>
                </c:pt>
                <c:pt idx="13">
                  <c:v>-4.3153494664270156</c:v>
                </c:pt>
                <c:pt idx="14">
                  <c:v>-4.1524784881241317</c:v>
                </c:pt>
                <c:pt idx="15">
                  <c:v>-3.9680982112011893</c:v>
                </c:pt>
                <c:pt idx="16">
                  <c:v>-3.7751529872771759</c:v>
                </c:pt>
                <c:pt idx="17">
                  <c:v>-3.5842306329870008</c:v>
                </c:pt>
                <c:pt idx="18">
                  <c:v>-3.4033042295217157</c:v>
                </c:pt>
                <c:pt idx="19">
                  <c:v>-3.2377890734874883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AC-4801-BBE4-C13D764C4D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8720063"/>
        <c:axId val="228720543"/>
      </c:lineChart>
      <c:catAx>
        <c:axId val="2287200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8720543"/>
        <c:crosses val="autoZero"/>
        <c:auto val="1"/>
        <c:lblAlgn val="ctr"/>
        <c:lblOffset val="100"/>
        <c:noMultiLvlLbl val="0"/>
      </c:catAx>
      <c:valAx>
        <c:axId val="2287205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8720063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Gamma</a:t>
            </a:r>
            <a:r>
              <a:rPr lang="en-US" baseline="0"/>
              <a:t> vs Stock Price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Greeks!$I$3:$I$22</c:f>
              <c:numCache>
                <c:formatCode>_("$"* #,##0_);_("$"* \(#,##0\);_("$"* "-"??_);_(@_)</c:formatCode>
                <c:ptCount val="20"/>
                <c:pt idx="0">
                  <c:v>41</c:v>
                </c:pt>
                <c:pt idx="1">
                  <c:v>42</c:v>
                </c:pt>
                <c:pt idx="2">
                  <c:v>43</c:v>
                </c:pt>
                <c:pt idx="3">
                  <c:v>44</c:v>
                </c:pt>
                <c:pt idx="4">
                  <c:v>45</c:v>
                </c:pt>
                <c:pt idx="5">
                  <c:v>46</c:v>
                </c:pt>
                <c:pt idx="6">
                  <c:v>47</c:v>
                </c:pt>
                <c:pt idx="7">
                  <c:v>48</c:v>
                </c:pt>
                <c:pt idx="8">
                  <c:v>49</c:v>
                </c:pt>
                <c:pt idx="9">
                  <c:v>50</c:v>
                </c:pt>
                <c:pt idx="10">
                  <c:v>51</c:v>
                </c:pt>
                <c:pt idx="11">
                  <c:v>52</c:v>
                </c:pt>
                <c:pt idx="12">
                  <c:v>53</c:v>
                </c:pt>
                <c:pt idx="13">
                  <c:v>54</c:v>
                </c:pt>
                <c:pt idx="14">
                  <c:v>55</c:v>
                </c:pt>
                <c:pt idx="15">
                  <c:v>56</c:v>
                </c:pt>
                <c:pt idx="16">
                  <c:v>57</c:v>
                </c:pt>
                <c:pt idx="17">
                  <c:v>58</c:v>
                </c:pt>
                <c:pt idx="18">
                  <c:v>59</c:v>
                </c:pt>
                <c:pt idx="19">
                  <c:v>60</c:v>
                </c:pt>
              </c:numCache>
            </c:numRef>
          </c:cat>
          <c:val>
            <c:numRef>
              <c:f>Greeks!$L$3:$L$22</c:f>
              <c:numCache>
                <c:formatCode>0.00</c:formatCode>
                <c:ptCount val="20"/>
                <c:pt idx="0">
                  <c:v>3.0151346263575973E-2</c:v>
                </c:pt>
                <c:pt idx="1">
                  <c:v>3.7785696454893006E-2</c:v>
                </c:pt>
                <c:pt idx="2">
                  <c:v>4.5417497920893599E-2</c:v>
                </c:pt>
                <c:pt idx="3">
                  <c:v>5.2503346021794718E-2</c:v>
                </c:pt>
                <c:pt idx="4">
                  <c:v>5.8521479489556258E-2</c:v>
                </c:pt>
                <c:pt idx="5">
                  <c:v>6.3040230031558092E-2</c:v>
                </c:pt>
                <c:pt idx="6">
                  <c:v>6.5769661573406815E-2</c:v>
                </c:pt>
                <c:pt idx="7">
                  <c:v>6.658844225222954E-2</c:v>
                </c:pt>
                <c:pt idx="8">
                  <c:v>6.5544039347844391E-2</c:v>
                </c:pt>
                <c:pt idx="9">
                  <c:v>6.2829812551661035E-2</c:v>
                </c:pt>
                <c:pt idx="10">
                  <c:v>5.8746276739572112E-2</c:v>
                </c:pt>
                <c:pt idx="11">
                  <c:v>5.365523980515418E-2</c:v>
                </c:pt>
                <c:pt idx="12">
                  <c:v>4.793491013949578E-2</c:v>
                </c:pt>
                <c:pt idx="13">
                  <c:v>4.1942064932203843E-2</c:v>
                </c:pt>
                <c:pt idx="14">
                  <c:v>3.5984766688481211E-2</c:v>
                </c:pt>
                <c:pt idx="15">
                  <c:v>3.0306602519431895E-2</c:v>
                </c:pt>
                <c:pt idx="16">
                  <c:v>2.5081456318920042E-2</c:v>
                </c:pt>
                <c:pt idx="17">
                  <c:v>2.041660390143709E-2</c:v>
                </c:pt>
                <c:pt idx="18">
                  <c:v>1.6361426528279731E-2</c:v>
                </c:pt>
                <c:pt idx="19">
                  <c:v>1.291911534774625E-2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AD-4328-900A-B3F04C5D6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6021791"/>
        <c:axId val="1356022751"/>
      </c:lineChart>
      <c:catAx>
        <c:axId val="13560217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6022751"/>
        <c:crosses val="autoZero"/>
        <c:auto val="1"/>
        <c:lblAlgn val="ctr"/>
        <c:lblOffset val="100"/>
        <c:noMultiLvlLbl val="0"/>
      </c:catAx>
      <c:valAx>
        <c:axId val="1356022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6021791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Vega</a:t>
            </a:r>
            <a:r>
              <a:rPr lang="en-US" baseline="0"/>
              <a:t> vs Stock Price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Greeks!$I$3:$I$22</c:f>
              <c:numCache>
                <c:formatCode>_("$"* #,##0_);_("$"* \(#,##0\);_("$"* "-"??_);_(@_)</c:formatCode>
                <c:ptCount val="20"/>
                <c:pt idx="0">
                  <c:v>41</c:v>
                </c:pt>
                <c:pt idx="1">
                  <c:v>42</c:v>
                </c:pt>
                <c:pt idx="2">
                  <c:v>43</c:v>
                </c:pt>
                <c:pt idx="3">
                  <c:v>44</c:v>
                </c:pt>
                <c:pt idx="4">
                  <c:v>45</c:v>
                </c:pt>
                <c:pt idx="5">
                  <c:v>46</c:v>
                </c:pt>
                <c:pt idx="6">
                  <c:v>47</c:v>
                </c:pt>
                <c:pt idx="7">
                  <c:v>48</c:v>
                </c:pt>
                <c:pt idx="8">
                  <c:v>49</c:v>
                </c:pt>
                <c:pt idx="9">
                  <c:v>50</c:v>
                </c:pt>
                <c:pt idx="10">
                  <c:v>51</c:v>
                </c:pt>
                <c:pt idx="11">
                  <c:v>52</c:v>
                </c:pt>
                <c:pt idx="12">
                  <c:v>53</c:v>
                </c:pt>
                <c:pt idx="13">
                  <c:v>54</c:v>
                </c:pt>
                <c:pt idx="14">
                  <c:v>55</c:v>
                </c:pt>
                <c:pt idx="15">
                  <c:v>56</c:v>
                </c:pt>
                <c:pt idx="16">
                  <c:v>57</c:v>
                </c:pt>
                <c:pt idx="17">
                  <c:v>58</c:v>
                </c:pt>
                <c:pt idx="18">
                  <c:v>59</c:v>
                </c:pt>
                <c:pt idx="19">
                  <c:v>60</c:v>
                </c:pt>
              </c:numCache>
            </c:numRef>
          </c:cat>
          <c:val>
            <c:numRef>
              <c:f>Greeks!$M$3:$M$22</c:f>
              <c:numCache>
                <c:formatCode>0.00</c:formatCode>
                <c:ptCount val="20"/>
                <c:pt idx="0">
                  <c:v>3.8988010053131705</c:v>
                </c:pt>
                <c:pt idx="1">
                  <c:v>5.127228349725482</c:v>
                </c:pt>
                <c:pt idx="2">
                  <c:v>6.4597656658255591</c:v>
                </c:pt>
                <c:pt idx="3">
                  <c:v>7.8189598383226615</c:v>
                </c:pt>
                <c:pt idx="4">
                  <c:v>9.115845843565495</c:v>
                </c:pt>
                <c:pt idx="5">
                  <c:v>10.261009749752073</c:v>
                </c:pt>
                <c:pt idx="6">
                  <c:v>11.175783262742744</c:v>
                </c:pt>
                <c:pt idx="7">
                  <c:v>11.801520842241301</c:v>
                </c:pt>
                <c:pt idx="8">
                  <c:v>12.105479882628801</c:v>
                </c:pt>
                <c:pt idx="9">
                  <c:v>12.082656259934815</c:v>
                </c:pt>
                <c:pt idx="10">
                  <c:v>11.753774292279008</c:v>
                </c:pt>
                <c:pt idx="11">
                  <c:v>11.160289879472071</c:v>
                </c:pt>
                <c:pt idx="12">
                  <c:v>10.357627890911052</c:v>
                </c:pt>
                <c:pt idx="13">
                  <c:v>9.4079277955620331</c:v>
                </c:pt>
                <c:pt idx="14">
                  <c:v>8.3733784025119746</c:v>
                </c:pt>
                <c:pt idx="15">
                  <c:v>7.3108850385337254</c:v>
                </c:pt>
                <c:pt idx="16">
                  <c:v>6.268434736936249</c:v>
                </c:pt>
                <c:pt idx="17">
                  <c:v>5.2831888864949521</c:v>
                </c:pt>
                <c:pt idx="18">
                  <c:v>4.3810865957647502</c:v>
                </c:pt>
                <c:pt idx="19">
                  <c:v>3.5776011732220394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C7-4DDD-BD0B-A43FC6CDF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1240591"/>
        <c:axId val="231242511"/>
      </c:lineChart>
      <c:catAx>
        <c:axId val="2312405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1242511"/>
        <c:crosses val="autoZero"/>
        <c:auto val="1"/>
        <c:lblAlgn val="ctr"/>
        <c:lblOffset val="100"/>
        <c:noMultiLvlLbl val="0"/>
      </c:catAx>
      <c:valAx>
        <c:axId val="231242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1240591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rho vs Stock</a:t>
            </a:r>
            <a:r>
              <a:rPr lang="en-US" baseline="0"/>
              <a:t> Price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Greeks!$I$3:$I$22</c:f>
              <c:numCache>
                <c:formatCode>_("$"* #,##0_);_("$"* \(#,##0\);_("$"* "-"??_);_(@_)</c:formatCode>
                <c:ptCount val="20"/>
                <c:pt idx="0">
                  <c:v>41</c:v>
                </c:pt>
                <c:pt idx="1">
                  <c:v>42</c:v>
                </c:pt>
                <c:pt idx="2">
                  <c:v>43</c:v>
                </c:pt>
                <c:pt idx="3">
                  <c:v>44</c:v>
                </c:pt>
                <c:pt idx="4">
                  <c:v>45</c:v>
                </c:pt>
                <c:pt idx="5">
                  <c:v>46</c:v>
                </c:pt>
                <c:pt idx="6">
                  <c:v>47</c:v>
                </c:pt>
                <c:pt idx="7">
                  <c:v>48</c:v>
                </c:pt>
                <c:pt idx="8">
                  <c:v>49</c:v>
                </c:pt>
                <c:pt idx="9">
                  <c:v>50</c:v>
                </c:pt>
                <c:pt idx="10">
                  <c:v>51</c:v>
                </c:pt>
                <c:pt idx="11">
                  <c:v>52</c:v>
                </c:pt>
                <c:pt idx="12">
                  <c:v>53</c:v>
                </c:pt>
                <c:pt idx="13">
                  <c:v>54</c:v>
                </c:pt>
                <c:pt idx="14">
                  <c:v>55</c:v>
                </c:pt>
                <c:pt idx="15">
                  <c:v>56</c:v>
                </c:pt>
                <c:pt idx="16">
                  <c:v>57</c:v>
                </c:pt>
                <c:pt idx="17">
                  <c:v>58</c:v>
                </c:pt>
                <c:pt idx="18">
                  <c:v>59</c:v>
                </c:pt>
                <c:pt idx="19">
                  <c:v>60</c:v>
                </c:pt>
              </c:numCache>
            </c:numRef>
          </c:cat>
          <c:val>
            <c:numRef>
              <c:f>Greeks!$N$3:$N$22</c:f>
              <c:numCache>
                <c:formatCode>0.00</c:formatCode>
                <c:ptCount val="20"/>
                <c:pt idx="0">
                  <c:v>1.2434231246760701</c:v>
                </c:pt>
                <c:pt idx="1">
                  <c:v>1.7855129021143945</c:v>
                </c:pt>
                <c:pt idx="2">
                  <c:v>2.4661536781052456</c:v>
                </c:pt>
                <c:pt idx="3">
                  <c:v>3.2866663787555392</c:v>
                </c:pt>
                <c:pt idx="4">
                  <c:v>4.2388380013950675</c:v>
                </c:pt>
                <c:pt idx="5">
                  <c:v>5.3050889409306361</c:v>
                </c:pt>
                <c:pt idx="6">
                  <c:v>6.4598389213502108</c:v>
                </c:pt>
                <c:pt idx="7">
                  <c:v>7.6718232924679386</c:v>
                </c:pt>
                <c:pt idx="8">
                  <c:v>8.9069619496083483</c:v>
                </c:pt>
                <c:pt idx="9">
                  <c:v>10.131330626999823</c:v>
                </c:pt>
                <c:pt idx="10">
                  <c:v>11.313825203965449</c:v>
                </c:pt>
                <c:pt idx="11">
                  <c:v>12.428218683709517</c:v>
                </c:pt>
                <c:pt idx="12">
                  <c:v>13.454452108064419</c:v>
                </c:pt>
                <c:pt idx="13">
                  <c:v>14.379140304468365</c:v>
                </c:pt>
                <c:pt idx="14">
                  <c:v>15.195385411315526</c:v>
                </c:pt>
                <c:pt idx="15">
                  <c:v>15.902062316787852</c:v>
                </c:pt>
                <c:pt idx="16">
                  <c:v>16.502768889798091</c:v>
                </c:pt>
                <c:pt idx="17">
                  <c:v>17.004627096140876</c:v>
                </c:pt>
                <c:pt idx="18">
                  <c:v>17.417090112483699</c:v>
                </c:pt>
                <c:pt idx="19">
                  <c:v>17.750867449613526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76-4A26-9ECE-71394C9EE1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8716703"/>
        <c:axId val="228722463"/>
      </c:lineChart>
      <c:catAx>
        <c:axId val="2287167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8722463"/>
        <c:crosses val="autoZero"/>
        <c:auto val="1"/>
        <c:lblAlgn val="ctr"/>
        <c:lblOffset val="100"/>
        <c:noMultiLvlLbl val="0"/>
      </c:catAx>
      <c:valAx>
        <c:axId val="2287224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8716703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1</xdr:row>
      <xdr:rowOff>12700</xdr:rowOff>
    </xdr:from>
    <xdr:to>
      <xdr:col>5</xdr:col>
      <xdr:colOff>596900</xdr:colOff>
      <xdr:row>14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191F120-5F51-4974-8772-857E9B4850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69850</xdr:colOff>
      <xdr:row>1</xdr:row>
      <xdr:rowOff>6350</xdr:rowOff>
    </xdr:from>
    <xdr:to>
      <xdr:col>12</xdr:col>
      <xdr:colOff>152400</xdr:colOff>
      <xdr:row>14</xdr:row>
      <xdr:rowOff>139700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4DCC55A-E6AD-4F78-A484-1E6E2B40C9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279400</xdr:colOff>
      <xdr:row>1</xdr:row>
      <xdr:rowOff>25400</xdr:rowOff>
    </xdr:from>
    <xdr:to>
      <xdr:col>18</xdr:col>
      <xdr:colOff>419100</xdr:colOff>
      <xdr:row>14</xdr:row>
      <xdr:rowOff>146050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845A83B-E7CB-4FF9-BC13-9A0BE181FB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63500</xdr:colOff>
      <xdr:row>15</xdr:row>
      <xdr:rowOff>31750</xdr:rowOff>
    </xdr:from>
    <xdr:to>
      <xdr:col>6</xdr:col>
      <xdr:colOff>0</xdr:colOff>
      <xdr:row>28</xdr:row>
      <xdr:rowOff>44450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6F93CA5-BD8B-4CC1-8692-B22B3B6F23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88900</xdr:colOff>
      <xdr:row>15</xdr:row>
      <xdr:rowOff>50800</xdr:rowOff>
    </xdr:from>
    <xdr:to>
      <xdr:col>12</xdr:col>
      <xdr:colOff>158750</xdr:colOff>
      <xdr:row>28</xdr:row>
      <xdr:rowOff>38100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332EF70-4B98-4A87-A47F-3BF899C13A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8C206-5410-4A21-8AB4-C07C56F7B915}">
  <dimension ref="B1:N22"/>
  <sheetViews>
    <sheetView showGridLines="0" tabSelected="1" zoomScale="90" zoomScaleNormal="90" workbookViewId="0">
      <selection activeCell="F18" sqref="F18"/>
    </sheetView>
  </sheetViews>
  <sheetFormatPr defaultRowHeight="14" x14ac:dyDescent="0.3"/>
  <cols>
    <col min="1" max="1" width="4.08984375" style="1" customWidth="1"/>
    <col min="2" max="2" width="27.7265625" style="1" bestFit="1" customWidth="1"/>
    <col min="3" max="3" width="14.26953125" style="1" customWidth="1"/>
    <col min="4" max="4" width="5.26953125" style="1" customWidth="1"/>
    <col min="5" max="5" width="8.7265625" style="1"/>
    <col min="6" max="6" width="11.08984375" style="1" bestFit="1" customWidth="1"/>
    <col min="7" max="16384" width="8.7265625" style="1"/>
  </cols>
  <sheetData>
    <row r="1" spans="2:14" x14ac:dyDescent="0.3">
      <c r="J1" s="15" t="str" cm="1">
        <f t="array" ref="J1:N1">TRANSPOSE(E9:E13)</f>
        <v>D</v>
      </c>
      <c r="K1" s="15" t="str">
        <v>q</v>
      </c>
      <c r="L1" s="15" t="str">
        <v>G</v>
      </c>
      <c r="M1" s="4" t="str">
        <v>V</v>
      </c>
      <c r="N1" s="4" t="str">
        <v>rho</v>
      </c>
    </row>
    <row r="2" spans="2:14" x14ac:dyDescent="0.3">
      <c r="B2" s="1" t="s">
        <v>7</v>
      </c>
      <c r="C2" s="2">
        <v>300000</v>
      </c>
      <c r="E2" s="1" t="s">
        <v>12</v>
      </c>
      <c r="F2" s="6">
        <f>(LN(C5/C6)+(C7+C8^2/2)*C10)/(C8*SQRT(C10))</f>
        <v>5.4181351923835712E-2</v>
      </c>
      <c r="I2" s="16" t="s">
        <v>23</v>
      </c>
      <c r="J2" s="17">
        <f>F9</f>
        <v>0.52160466106639636</v>
      </c>
      <c r="K2" s="18">
        <f>F10</f>
        <v>-4.3053298229325732</v>
      </c>
      <c r="L2" s="19">
        <f>F11</f>
        <v>6.5544039347844391E-2</v>
      </c>
      <c r="M2" s="19">
        <f>F12</f>
        <v>12.105479882628801</v>
      </c>
      <c r="N2" s="19">
        <f>F13</f>
        <v>8.9069619496083483</v>
      </c>
    </row>
    <row r="3" spans="2:14" x14ac:dyDescent="0.3">
      <c r="B3" s="1" t="s">
        <v>0</v>
      </c>
      <c r="C3" s="3">
        <v>100000</v>
      </c>
      <c r="E3" s="1" t="s">
        <v>13</v>
      </c>
      <c r="F3" s="6">
        <f>_xlfn.NORM.S.DIST(F2,TRUE)</f>
        <v>0.52160466106639636</v>
      </c>
      <c r="I3" s="2">
        <v>41</v>
      </c>
      <c r="J3" s="10">
        <f t="dataTable" ref="J3:N22" dt2D="0" dtr="0" r1="C5"/>
        <v>8.3347484127317586E-2</v>
      </c>
      <c r="K3" s="10">
        <v>-1.1753332675893133</v>
      </c>
      <c r="L3" s="10">
        <v>3.0151346263575973E-2</v>
      </c>
      <c r="M3" s="10">
        <v>3.8988010053131705</v>
      </c>
      <c r="N3" s="10">
        <v>1.2434231246760701</v>
      </c>
    </row>
    <row r="4" spans="2:14" x14ac:dyDescent="0.3">
      <c r="B4" s="1" t="s">
        <v>1</v>
      </c>
      <c r="C4" s="4" t="s">
        <v>6</v>
      </c>
      <c r="E4" s="1" t="s">
        <v>18</v>
      </c>
      <c r="F4" s="1">
        <f>F2-C8*SQRT(C10)</f>
        <v>-6.9853382665372749E-2</v>
      </c>
      <c r="I4" s="2">
        <f>I3+1</f>
        <v>42</v>
      </c>
      <c r="J4" s="10">
        <v>0.1172943885092486</v>
      </c>
      <c r="K4" s="10">
        <v>-1.5651960482034968</v>
      </c>
      <c r="L4" s="10">
        <v>3.7785696454893006E-2</v>
      </c>
      <c r="M4" s="10">
        <v>5.127228349725482</v>
      </c>
      <c r="N4" s="10">
        <v>1.7855129021143945</v>
      </c>
    </row>
    <row r="5" spans="2:14" x14ac:dyDescent="0.3">
      <c r="B5" s="1" t="s">
        <v>8</v>
      </c>
      <c r="C5" s="14">
        <v>49</v>
      </c>
      <c r="E5" s="1" t="s">
        <v>19</v>
      </c>
      <c r="F5" s="6">
        <f>_xlfn.NORM.S.DIST(F4,TRUE)</f>
        <v>0.47215517884287966</v>
      </c>
      <c r="I5" s="2">
        <f t="shared" ref="I5:I22" si="0">I4+1</f>
        <v>43</v>
      </c>
      <c r="J5" s="10">
        <v>0.15891860658630255</v>
      </c>
      <c r="K5" s="10">
        <v>-2.0001390512683273</v>
      </c>
      <c r="L5" s="10">
        <v>4.5417497920893599E-2</v>
      </c>
      <c r="M5" s="10">
        <v>6.4597656658255591</v>
      </c>
      <c r="N5" s="10">
        <v>2.4661536781052456</v>
      </c>
    </row>
    <row r="6" spans="2:14" x14ac:dyDescent="0.3">
      <c r="B6" s="1" t="s">
        <v>2</v>
      </c>
      <c r="C6" s="2">
        <v>50</v>
      </c>
      <c r="E6" s="1" t="s">
        <v>20</v>
      </c>
      <c r="F6" s="1">
        <f>_xlfn.NORM.S.DIST(F2,FALSE)</f>
        <v>0.39835713869631129</v>
      </c>
      <c r="I6" s="2">
        <f t="shared" si="0"/>
        <v>44</v>
      </c>
      <c r="J6" s="10">
        <v>0.20794715369445113</v>
      </c>
      <c r="K6" s="10">
        <v>-2.4601961872021119</v>
      </c>
      <c r="L6" s="10">
        <v>5.2503346021794718E-2</v>
      </c>
      <c r="M6" s="10">
        <v>7.8189598383226615</v>
      </c>
      <c r="N6" s="10">
        <v>3.2866663787555392</v>
      </c>
    </row>
    <row r="7" spans="2:14" x14ac:dyDescent="0.3">
      <c r="B7" s="1" t="s">
        <v>9</v>
      </c>
      <c r="C7" s="5">
        <v>0.05</v>
      </c>
      <c r="F7" s="6"/>
      <c r="I7" s="2">
        <f t="shared" si="0"/>
        <v>45</v>
      </c>
      <c r="J7" s="10">
        <v>0.26356836943241002</v>
      </c>
      <c r="K7" s="10">
        <v>-2.9211688595083873</v>
      </c>
      <c r="L7" s="10">
        <v>5.8521479489556258E-2</v>
      </c>
      <c r="M7" s="10">
        <v>9.115845843565495</v>
      </c>
      <c r="N7" s="10">
        <v>4.2388380013950675</v>
      </c>
    </row>
    <row r="8" spans="2:14" x14ac:dyDescent="0.3">
      <c r="B8" s="1" t="s">
        <v>3</v>
      </c>
      <c r="C8" s="5">
        <v>0.2</v>
      </c>
      <c r="I8" s="2">
        <f t="shared" si="0"/>
        <v>46</v>
      </c>
      <c r="J8" s="10">
        <v>0.32448870950978137</v>
      </c>
      <c r="K8" s="10">
        <v>-3.3575240972565217</v>
      </c>
      <c r="L8" s="10">
        <v>6.3040230031558092E-2</v>
      </c>
      <c r="M8" s="10">
        <v>10.261009749752073</v>
      </c>
      <c r="N8" s="10">
        <v>5.3050889409306361</v>
      </c>
    </row>
    <row r="9" spans="2:14" x14ac:dyDescent="0.3">
      <c r="B9" s="1" t="s">
        <v>10</v>
      </c>
      <c r="C9" s="1">
        <v>20</v>
      </c>
      <c r="E9" s="11" t="s">
        <v>14</v>
      </c>
      <c r="F9" s="6">
        <f>F3</f>
        <v>0.52160466106639636</v>
      </c>
      <c r="G9" s="10"/>
      <c r="I9" s="2">
        <f t="shared" si="0"/>
        <v>47</v>
      </c>
      <c r="J9" s="10">
        <v>0.38905048000444542</v>
      </c>
      <c r="K9" s="10">
        <v>-3.7454827080886406</v>
      </c>
      <c r="L9" s="10">
        <v>6.5769661573406815E-2</v>
      </c>
      <c r="M9" s="10">
        <v>11.175783262742744</v>
      </c>
      <c r="N9" s="10">
        <v>6.4598389213502108</v>
      </c>
    </row>
    <row r="10" spans="2:14" x14ac:dyDescent="0.3">
      <c r="B10" s="1" t="s">
        <v>15</v>
      </c>
      <c r="C10" s="6">
        <f>C9/52</f>
        <v>0.38461538461538464</v>
      </c>
      <c r="D10" s="6"/>
      <c r="E10" s="11" t="s">
        <v>17</v>
      </c>
      <c r="F10" s="10">
        <f>-(C5*F6*C8)/(2*SQRT(C10))-C7*C6*EXP(-C7*C10)*F5</f>
        <v>-4.3053298229325732</v>
      </c>
      <c r="I10" s="2">
        <f t="shared" si="0"/>
        <v>48</v>
      </c>
      <c r="J10" s="10">
        <v>0.4553892421662446</v>
      </c>
      <c r="K10" s="10">
        <v>-4.0657324470035698</v>
      </c>
      <c r="L10" s="10">
        <v>6.658844225222954E-2</v>
      </c>
      <c r="M10" s="10">
        <v>11.801520842241301</v>
      </c>
      <c r="N10" s="10">
        <v>7.6718232924679386</v>
      </c>
    </row>
    <row r="11" spans="2:14" x14ac:dyDescent="0.3">
      <c r="E11" s="11" t="s">
        <v>16</v>
      </c>
      <c r="F11" s="12">
        <f>F6/(C5*C8*SQRT(C10))</f>
        <v>6.5544039347844391E-2</v>
      </c>
      <c r="I11" s="2">
        <f t="shared" si="0"/>
        <v>49</v>
      </c>
      <c r="J11" s="10">
        <v>0.52160466106639636</v>
      </c>
      <c r="K11" s="10">
        <v>-4.3053298229325732</v>
      </c>
      <c r="L11" s="10">
        <v>6.5544039347844391E-2</v>
      </c>
      <c r="M11" s="10">
        <v>12.105479882628801</v>
      </c>
      <c r="N11" s="10">
        <v>8.9069619496083483</v>
      </c>
    </row>
    <row r="12" spans="2:14" x14ac:dyDescent="0.3">
      <c r="B12" s="1" t="s">
        <v>4</v>
      </c>
      <c r="C12" s="5">
        <v>0.13</v>
      </c>
      <c r="E12" s="1" t="s">
        <v>21</v>
      </c>
      <c r="F12" s="13">
        <f>C5*SQRT(C10)*F6</f>
        <v>12.105479882628801</v>
      </c>
      <c r="I12" s="2">
        <f t="shared" si="0"/>
        <v>50</v>
      </c>
      <c r="J12" s="10">
        <v>0.58591951300926715</v>
      </c>
      <c r="K12" s="10">
        <v>-4.4585636090930283</v>
      </c>
      <c r="L12" s="10">
        <v>6.2829812551661035E-2</v>
      </c>
      <c r="M12" s="10">
        <v>12.082656259934815</v>
      </c>
      <c r="N12" s="10">
        <v>10.131330626999823</v>
      </c>
    </row>
    <row r="13" spans="2:14" x14ac:dyDescent="0.3">
      <c r="D13" s="7"/>
      <c r="E13" s="1" t="s">
        <v>22</v>
      </c>
      <c r="F13" s="12">
        <f>C6*C10*EXP(-C7*C10)*F5</f>
        <v>8.9069619496083483</v>
      </c>
      <c r="I13" s="2">
        <f t="shared" si="0"/>
        <v>51</v>
      </c>
      <c r="J13" s="10">
        <v>0.64680717051595538</v>
      </c>
      <c r="K13" s="10">
        <v>-4.5267785925080499</v>
      </c>
      <c r="L13" s="10">
        <v>5.8746276739572112E-2</v>
      </c>
      <c r="M13" s="10">
        <v>11.753774292279008</v>
      </c>
      <c r="N13" s="10">
        <v>11.313825203965449</v>
      </c>
    </row>
    <row r="14" spans="2:14" x14ac:dyDescent="0.3">
      <c r="B14" s="1" t="s">
        <v>5</v>
      </c>
      <c r="C14" s="2">
        <v>240000</v>
      </c>
      <c r="I14" s="2">
        <f t="shared" si="0"/>
        <v>52</v>
      </c>
      <c r="J14" s="10">
        <v>0.70307606044618853</v>
      </c>
      <c r="K14" s="10">
        <v>-4.5173437975449753</v>
      </c>
      <c r="L14" s="10">
        <v>5.365523980515418E-2</v>
      </c>
      <c r="M14" s="10">
        <v>11.160289879472071</v>
      </c>
      <c r="N14" s="10">
        <v>12.428218683709517</v>
      </c>
    </row>
    <row r="15" spans="2:14" x14ac:dyDescent="0.3">
      <c r="I15" s="2">
        <f t="shared" si="0"/>
        <v>53</v>
      </c>
      <c r="J15" s="10">
        <v>0.75390813848551208</v>
      </c>
      <c r="K15" s="10">
        <v>-4.4420620256852477</v>
      </c>
      <c r="L15" s="10">
        <v>4.793491013949578E-2</v>
      </c>
      <c r="M15" s="10">
        <v>10.357627890911052</v>
      </c>
      <c r="N15" s="10">
        <v>13.454452108064419</v>
      </c>
    </row>
    <row r="16" spans="2:14" x14ac:dyDescent="0.3">
      <c r="B16" s="1" t="s">
        <v>11</v>
      </c>
      <c r="C16" s="8">
        <f>C2-C14</f>
        <v>60000</v>
      </c>
      <c r="I16" s="2">
        <f t="shared" si="0"/>
        <v>54</v>
      </c>
      <c r="J16" s="10">
        <v>0.79885559913229776</v>
      </c>
      <c r="K16" s="10">
        <v>-4.3153494664270156</v>
      </c>
      <c r="L16" s="10">
        <v>4.1942064932203843E-2</v>
      </c>
      <c r="M16" s="10">
        <v>9.4079277955620331</v>
      </c>
      <c r="N16" s="10">
        <v>14.379140304468365</v>
      </c>
    </row>
    <row r="17" spans="2:14" x14ac:dyDescent="0.3">
      <c r="I17" s="2">
        <f t="shared" si="0"/>
        <v>55</v>
      </c>
      <c r="J17" s="10">
        <v>0.83780484790964538</v>
      </c>
      <c r="K17" s="10">
        <v>-4.1524784881241317</v>
      </c>
      <c r="L17" s="10">
        <v>3.5984766688481211E-2</v>
      </c>
      <c r="M17" s="10">
        <v>8.3733784025119746</v>
      </c>
      <c r="N17" s="10">
        <v>15.195385411315526</v>
      </c>
    </row>
    <row r="18" spans="2:14" x14ac:dyDescent="0.3">
      <c r="F18" s="20"/>
      <c r="I18" s="2">
        <f t="shared" si="0"/>
        <v>56</v>
      </c>
      <c r="J18" s="10">
        <v>0.87091896278458725</v>
      </c>
      <c r="K18" s="10">
        <v>-3.9680982112011893</v>
      </c>
      <c r="L18" s="10">
        <v>3.0306602519431895E-2</v>
      </c>
      <c r="M18" s="10">
        <v>7.3108850385337254</v>
      </c>
      <c r="N18" s="10">
        <v>15.902062316787852</v>
      </c>
    </row>
    <row r="19" spans="2:14" x14ac:dyDescent="0.3">
      <c r="B19" s="9"/>
      <c r="C19" s="8"/>
      <c r="I19" s="2">
        <f t="shared" si="0"/>
        <v>57</v>
      </c>
      <c r="J19" s="10">
        <v>0.898569806436192</v>
      </c>
      <c r="K19" s="10">
        <v>-3.7751529872771759</v>
      </c>
      <c r="L19" s="10">
        <v>2.5081456318920042E-2</v>
      </c>
      <c r="M19" s="10">
        <v>6.268434736936249</v>
      </c>
      <c r="N19" s="10">
        <v>16.502768889798091</v>
      </c>
    </row>
    <row r="20" spans="2:14" x14ac:dyDescent="0.3">
      <c r="B20" s="9"/>
      <c r="C20" s="8"/>
      <c r="I20" s="2">
        <f t="shared" si="0"/>
        <v>58</v>
      </c>
      <c r="J20" s="10">
        <v>0.92126928714902478</v>
      </c>
      <c r="K20" s="10">
        <v>-3.5842306329870008</v>
      </c>
      <c r="L20" s="10">
        <v>2.041660390143709E-2</v>
      </c>
      <c r="M20" s="10">
        <v>5.2831888864949521</v>
      </c>
      <c r="N20" s="10">
        <v>17.004627096140876</v>
      </c>
    </row>
    <row r="21" spans="2:14" x14ac:dyDescent="0.3">
      <c r="I21" s="2">
        <f t="shared" si="0"/>
        <v>59</v>
      </c>
      <c r="J21" s="10">
        <v>0.93960675341356081</v>
      </c>
      <c r="K21" s="10">
        <v>-3.4033042295217157</v>
      </c>
      <c r="L21" s="10">
        <v>1.6361426528279731E-2</v>
      </c>
      <c r="M21" s="10">
        <v>4.3810865957647502</v>
      </c>
      <c r="N21" s="10">
        <v>17.417090112483699</v>
      </c>
    </row>
    <row r="22" spans="2:14" x14ac:dyDescent="0.3">
      <c r="I22" s="2">
        <f t="shared" si="0"/>
        <v>60</v>
      </c>
      <c r="J22" s="10">
        <v>0.95419680201337853</v>
      </c>
      <c r="K22" s="10">
        <v>-3.2377890734874883</v>
      </c>
      <c r="L22" s="10">
        <v>1.291911534774625E-2</v>
      </c>
      <c r="M22" s="10">
        <v>3.5776011732220394</v>
      </c>
      <c r="N22" s="10">
        <v>17.750867449613526</v>
      </c>
    </row>
  </sheetData>
  <conditionalFormatting sqref="B2:F7 B8:D13 E9:F13 B14:F16">
    <cfRule type="expression" dxfId="1" priority="3">
      <formula>_xlfn.ISFORMULA(B2)</formula>
    </cfRule>
  </conditionalFormatting>
  <conditionalFormatting sqref="J1:L1">
    <cfRule type="expression" dxfId="0" priority="1">
      <formula>_xlfn.ISFORMULA(J1)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D0CE9-8E8A-4A75-A9F4-973C76B52F79}">
  <dimension ref="A1"/>
  <sheetViews>
    <sheetView showGridLines="0" topLeftCell="A7" workbookViewId="0">
      <selection activeCell="N17" sqref="N17"/>
    </sheetView>
  </sheetViews>
  <sheetFormatPr defaultRowHeight="14.5" x14ac:dyDescent="0.3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Greeks</vt:lpstr>
      <vt:lpstr>Charts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2015-06-05T18:17:20Z</dcterms:created>
  <dcterms:modified xsi:type="dcterms:W3CDTF">2025-12-30T08:45:22Z</dcterms:modified>
</cp:coreProperties>
</file>