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870f9c02b3cf52/Desktop/Hull/"/>
    </mc:Choice>
  </mc:AlternateContent>
  <xr:revisionPtr revIDLastSave="293" documentId="11_26CA82AC37F76FFC05FC9890E2F012360D74C200" xr6:coauthVersionLast="47" xr6:coauthVersionMax="47" xr10:uidLastSave="{E3B86680-111D-49B0-93E0-19618A7C619E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E10" i="1"/>
  <c r="F19" i="1"/>
  <c r="I19" i="1" s="1"/>
  <c r="C19" i="1"/>
  <c r="C10" i="1"/>
  <c r="C11" i="1" s="1"/>
  <c r="C12" i="1" s="1"/>
  <c r="D10" i="1"/>
  <c r="B10" i="1"/>
  <c r="B11" i="1"/>
  <c r="E11" i="1" s="1"/>
  <c r="B12" i="1"/>
  <c r="E12" i="1" s="1"/>
  <c r="G21" i="1" l="1"/>
  <c r="G20" i="1"/>
  <c r="F12" i="1"/>
  <c r="B19" i="1"/>
  <c r="B20" i="1"/>
  <c r="D20" i="1" s="1"/>
  <c r="E20" i="1" s="1"/>
  <c r="F20" i="1" s="1"/>
  <c r="I20" i="1" s="1"/>
  <c r="B21" i="1"/>
  <c r="D21" i="1" s="1"/>
  <c r="E21" i="1" s="1"/>
  <c r="F21" i="1" s="1"/>
  <c r="I21" i="1" s="1"/>
  <c r="F11" i="1"/>
  <c r="F10" i="1"/>
  <c r="F13" i="1" s="1"/>
  <c r="I22" i="1" s="1"/>
  <c r="G10" i="1"/>
  <c r="G13" i="1" s="1"/>
  <c r="C15" i="1" l="1"/>
  <c r="C20" i="1" s="1"/>
  <c r="C21" i="1"/>
  <c r="H21" i="1" s="1"/>
  <c r="H20" i="1"/>
  <c r="H19" i="1"/>
  <c r="H22" i="1" l="1"/>
  <c r="C24" i="1" s="1"/>
</calcChain>
</file>

<file path=xl/sharedStrings.xml><?xml version="1.0" encoding="utf-8"?>
<sst xmlns="http://schemas.openxmlformats.org/spreadsheetml/2006/main" count="30" uniqueCount="21">
  <si>
    <t>Time (yrs)</t>
  </si>
  <si>
    <t>Discount factor</t>
  </si>
  <si>
    <t>Total</t>
  </si>
  <si>
    <t>Item</t>
  </si>
  <si>
    <t>Fixed rate (annual)</t>
  </si>
  <si>
    <t>Notional (L)</t>
  </si>
  <si>
    <t>Remained Period (Months)</t>
  </si>
  <si>
    <t>Fixed Bond Cashflow</t>
  </si>
  <si>
    <t>Floating Bond Cashflow</t>
  </si>
  <si>
    <t>3 Month</t>
  </si>
  <si>
    <t>9 Month</t>
  </si>
  <si>
    <t>15 Month</t>
  </si>
  <si>
    <t>6 Month (last)</t>
  </si>
  <si>
    <t>PV of Fixed Payments</t>
  </si>
  <si>
    <t>PV of Floating Payments</t>
  </si>
  <si>
    <t>Payment Frequency (Months)</t>
  </si>
  <si>
    <t>Continuous Libor Rates</t>
  </si>
  <si>
    <t>Swap Value (+/-)</t>
  </si>
  <si>
    <t>Forward Rate</t>
  </si>
  <si>
    <t>-</t>
  </si>
  <si>
    <t>Continuous Forward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</si>
</sst>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8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</patternFill>
    </fill>
  </fills>
  <borders count="19">
    <border>
      <left/>
      <right/>
      <top/>
      <bottom/>
      <diagonal/>
    </border>
    <border>
      <left style="dotted">
        <color theme="8" tint="-0.24994659260841701"/>
      </left>
      <right style="dotted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dotted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dotted">
        <color theme="8" tint="-0.24994659260841701"/>
      </left>
      <right style="dotted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dotted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dotted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dotted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dotted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dotted">
        <color theme="8" tint="-0.24994659260841701"/>
      </left>
      <right style="dotted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dotted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rgb="FF0070C0"/>
      </left>
      <right style="dashed">
        <color rgb="FF0070C0"/>
      </right>
      <top style="medium">
        <color rgb="FF0070C0"/>
      </top>
      <bottom style="thin">
        <color rgb="FF0070C0"/>
      </bottom>
      <diagonal/>
    </border>
    <border>
      <left style="dashed">
        <color rgb="FF0070C0"/>
      </left>
      <right style="dashed">
        <color rgb="FF0070C0"/>
      </right>
      <top style="medium">
        <color rgb="FF0070C0"/>
      </top>
      <bottom style="thin">
        <color rgb="FF0070C0"/>
      </bottom>
      <diagonal/>
    </border>
    <border>
      <left style="dashed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dashed">
        <color rgb="FF0070C0"/>
      </right>
      <top style="thin">
        <color rgb="FF0070C0"/>
      </top>
      <bottom style="thin">
        <color rgb="FF0070C0"/>
      </bottom>
      <diagonal/>
    </border>
    <border>
      <left style="dashed">
        <color rgb="FF0070C0"/>
      </left>
      <right style="dashed">
        <color rgb="FF0070C0"/>
      </right>
      <top style="thin">
        <color rgb="FF0070C0"/>
      </top>
      <bottom style="thin">
        <color rgb="FF0070C0"/>
      </bottom>
      <diagonal/>
    </border>
    <border>
      <left style="dashed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dashed">
        <color rgb="FF0070C0"/>
      </right>
      <top style="thin">
        <color rgb="FF0070C0"/>
      </top>
      <bottom style="medium">
        <color rgb="FF0070C0"/>
      </bottom>
      <diagonal/>
    </border>
    <border>
      <left style="dashed">
        <color rgb="FF0070C0"/>
      </left>
      <right style="dashed">
        <color rgb="FF0070C0"/>
      </right>
      <top style="thin">
        <color rgb="FF0070C0"/>
      </top>
      <bottom style="medium">
        <color rgb="FF0070C0"/>
      </bottom>
      <diagonal/>
    </border>
    <border>
      <left style="dashed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7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3" fontId="0" fillId="0" borderId="0" xfId="0" applyNumberFormat="1"/>
    <xf numFmtId="0" fontId="0" fillId="0" borderId="0" xfId="0" applyAlignment="1">
      <alignment wrapText="1"/>
    </xf>
    <xf numFmtId="0" fontId="1" fillId="4" borderId="0" xfId="6" applyAlignment="1">
      <alignment vertical="center" wrapText="1"/>
    </xf>
    <xf numFmtId="44" fontId="1" fillId="4" borderId="0" xfId="6" applyNumberFormat="1" applyAlignment="1">
      <alignment vertical="center" wrapText="1"/>
    </xf>
    <xf numFmtId="9" fontId="1" fillId="4" borderId="0" xfId="6" applyNumberFormat="1" applyAlignment="1">
      <alignment vertical="center" wrapText="1"/>
    </xf>
    <xf numFmtId="43" fontId="1" fillId="4" borderId="0" xfId="6" applyNumberFormat="1" applyAlignment="1">
      <alignment vertical="center" wrapText="1"/>
    </xf>
    <xf numFmtId="0" fontId="0" fillId="5" borderId="0" xfId="0" applyFill="1"/>
    <xf numFmtId="164" fontId="0" fillId="5" borderId="0" xfId="3" applyNumberFormat="1" applyFont="1" applyFill="1" applyAlignment="1">
      <alignment vertical="center" wrapText="1"/>
    </xf>
    <xf numFmtId="0" fontId="0" fillId="5" borderId="0" xfId="0" applyFill="1" applyAlignment="1">
      <alignment horizontal="left" vertical="center" wrapText="1"/>
    </xf>
    <xf numFmtId="0" fontId="6" fillId="6" borderId="0" xfId="4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3" borderId="2" xfId="5" applyBorder="1" applyAlignment="1">
      <alignment horizontal="center" vertical="top" wrapText="1"/>
    </xf>
    <xf numFmtId="0" fontId="3" fillId="3" borderId="3" xfId="5" applyBorder="1" applyAlignment="1">
      <alignment horizontal="center" vertical="top" wrapText="1"/>
    </xf>
    <xf numFmtId="0" fontId="3" fillId="3" borderId="4" xfId="5" applyBorder="1" applyAlignment="1">
      <alignment horizontal="center" vertical="top" wrapText="1"/>
    </xf>
    <xf numFmtId="0" fontId="3" fillId="3" borderId="7" xfId="5" applyBorder="1"/>
    <xf numFmtId="0" fontId="3" fillId="3" borderId="8" xfId="5" applyBorder="1"/>
    <xf numFmtId="166" fontId="3" fillId="3" borderId="8" xfId="5" applyNumberFormat="1" applyBorder="1"/>
    <xf numFmtId="166" fontId="3" fillId="3" borderId="9" xfId="5" applyNumberFormat="1" applyBorder="1"/>
    <xf numFmtId="0" fontId="6" fillId="6" borderId="0" xfId="4" applyFont="1" applyFill="1" applyAlignment="1">
      <alignment horizontal="left" vertical="center" wrapText="1"/>
    </xf>
    <xf numFmtId="43" fontId="7" fillId="0" borderId="5" xfId="0" applyNumberFormat="1" applyFont="1" applyBorder="1"/>
    <xf numFmtId="44" fontId="7" fillId="0" borderId="1" xfId="0" applyNumberFormat="1" applyFont="1" applyBorder="1"/>
    <xf numFmtId="165" fontId="7" fillId="0" borderId="1" xfId="0" applyNumberFormat="1" applyFont="1" applyBorder="1"/>
    <xf numFmtId="44" fontId="7" fillId="0" borderId="1" xfId="2" applyFont="1" applyBorder="1"/>
    <xf numFmtId="44" fontId="7" fillId="0" borderId="6" xfId="2" applyFont="1" applyBorder="1"/>
    <xf numFmtId="0" fontId="7" fillId="0" borderId="1" xfId="0" applyFont="1" applyBorder="1"/>
    <xf numFmtId="44" fontId="7" fillId="0" borderId="6" xfId="0" applyNumberFormat="1" applyFont="1" applyBorder="1"/>
    <xf numFmtId="43" fontId="7" fillId="0" borderId="5" xfId="1" applyFont="1" applyBorder="1"/>
    <xf numFmtId="0" fontId="3" fillId="7" borderId="10" xfId="7" applyBorder="1" applyAlignment="1">
      <alignment horizontal="center" vertical="top" wrapText="1"/>
    </xf>
    <xf numFmtId="0" fontId="3" fillId="7" borderId="11" xfId="7" applyBorder="1" applyAlignment="1">
      <alignment horizontal="center" vertical="top" wrapText="1"/>
    </xf>
    <xf numFmtId="0" fontId="3" fillId="7" borderId="12" xfId="7" applyBorder="1" applyAlignment="1">
      <alignment horizontal="center" vertical="top" wrapText="1"/>
    </xf>
    <xf numFmtId="0" fontId="3" fillId="7" borderId="16" xfId="7" applyBorder="1"/>
    <xf numFmtId="0" fontId="3" fillId="7" borderId="17" xfId="7" applyBorder="1"/>
    <xf numFmtId="166" fontId="3" fillId="7" borderId="17" xfId="7" applyNumberFormat="1" applyBorder="1"/>
    <xf numFmtId="166" fontId="3" fillId="7" borderId="18" xfId="7" applyNumberFormat="1" applyBorder="1"/>
    <xf numFmtId="43" fontId="8" fillId="0" borderId="13" xfId="0" applyNumberFormat="1" applyFont="1" applyBorder="1"/>
    <xf numFmtId="44" fontId="8" fillId="0" borderId="14" xfId="0" applyNumberFormat="1" applyFont="1" applyBorder="1"/>
    <xf numFmtId="165" fontId="8" fillId="0" borderId="14" xfId="0" applyNumberFormat="1" applyFont="1" applyBorder="1"/>
    <xf numFmtId="44" fontId="8" fillId="0" borderId="14" xfId="2" applyFont="1" applyBorder="1"/>
    <xf numFmtId="44" fontId="8" fillId="0" borderId="15" xfId="2" applyFont="1" applyBorder="1"/>
    <xf numFmtId="43" fontId="8" fillId="0" borderId="13" xfId="1" applyFont="1" applyBorder="1"/>
    <xf numFmtId="164" fontId="8" fillId="0" borderId="14" xfId="3" applyNumberFormat="1" applyFont="1" applyBorder="1"/>
    <xf numFmtId="10" fontId="8" fillId="0" borderId="14" xfId="3" applyNumberFormat="1" applyFont="1" applyBorder="1"/>
    <xf numFmtId="44" fontId="8" fillId="0" borderId="14" xfId="0" applyNumberFormat="1" applyFont="1" applyBorder="1" applyAlignment="1">
      <alignment horizontal="right" vertical="center"/>
    </xf>
  </cellXfs>
  <cellStyles count="8">
    <cellStyle name="20% - Accent6" xfId="6" builtinId="50"/>
    <cellStyle name="Accent1" xfId="7" builtinId="29"/>
    <cellStyle name="Accent5" xfId="5" builtinId="45"/>
    <cellStyle name="Comma" xfId="1" builtinId="3"/>
    <cellStyle name="Currency" xfId="2" builtinId="4"/>
    <cellStyle name="Neutral" xfId="4" builtinId="2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525780</xdr:colOff>
      <xdr:row>25</xdr:row>
      <xdr:rowOff>144780</xdr:rowOff>
    </xdr:from>
    <xdr:to>
      <xdr:col>3</xdr:col>
      <xdr:colOff>42285</xdr:colOff>
      <xdr:row>31</xdr:row>
      <xdr:rowOff>171607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FBEA2-90FC-AF00-C1CB-1D723FB8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" y="5128260"/>
          <a:ext cx="2686425" cy="1124107"/>
        </a:xfrm>
        <a:prstGeom prst="rect">
          <a:avLst/>
        </a:prstGeom>
      </xdr:spPr>
    </xdr:pic>
    <xdr:clientData/>
  </xdr:twoCellAnchor>
  <xdr:twoCellAnchor editAs="oneCell">
    <xdr:from>
      <xdr:col>5</xdr:col>
      <xdr:colOff>830580</xdr:colOff>
      <xdr:row>23</xdr:row>
      <xdr:rowOff>160020</xdr:rowOff>
    </xdr:from>
    <xdr:to>
      <xdr:col>9</xdr:col>
      <xdr:colOff>25165</xdr:colOff>
      <xdr:row>33</xdr:row>
      <xdr:rowOff>152655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1B5170-C876-2660-20F3-62FEBABA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2140" y="4770120"/>
          <a:ext cx="2867425" cy="18290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4"/>
  <sheetViews>
    <sheetView showGridLines="0" tabSelected="1" topLeftCell="A9" workbookViewId="0">
      <selection activeCell="M19" sqref="M19"/>
    </sheetView>
  </sheetViews>
  <sheetFormatPr defaultRowHeight="14.4" x14ac:dyDescent="0.3"/>
  <cols>
    <col min="2" max="2" width="25" bestFit="1" customWidth="1"/>
    <col min="3" max="7" width="12.33203125" customWidth="1"/>
    <col min="8" max="8" width="14.44140625" bestFit="1" customWidth="1"/>
    <col min="9" max="9" width="14.44140625" customWidth="1"/>
  </cols>
  <sheetData>
    <row r="3" spans="2:11" ht="14.4" customHeight="1" x14ac:dyDescent="0.3">
      <c r="B3" s="13" t="s">
        <v>3</v>
      </c>
      <c r="C3" s="13"/>
      <c r="D3" s="14"/>
      <c r="E3" s="22" t="s">
        <v>16</v>
      </c>
      <c r="F3" s="22"/>
    </row>
    <row r="4" spans="2:11" x14ac:dyDescent="0.3">
      <c r="B4" s="6" t="s">
        <v>5</v>
      </c>
      <c r="C4" s="7">
        <v>100</v>
      </c>
      <c r="D4" s="1"/>
      <c r="E4" s="10" t="s">
        <v>12</v>
      </c>
      <c r="F4" s="11">
        <v>0.10199999999999999</v>
      </c>
    </row>
    <row r="5" spans="2:11" x14ac:dyDescent="0.3">
      <c r="B5" s="6" t="s">
        <v>4</v>
      </c>
      <c r="C5" s="8">
        <v>0.08</v>
      </c>
      <c r="D5" s="1"/>
      <c r="E5" s="12" t="s">
        <v>9</v>
      </c>
      <c r="F5" s="11">
        <v>0.1</v>
      </c>
    </row>
    <row r="6" spans="2:11" x14ac:dyDescent="0.3">
      <c r="B6" s="6" t="s">
        <v>15</v>
      </c>
      <c r="C6" s="9">
        <v>6</v>
      </c>
      <c r="D6" s="1"/>
      <c r="E6" s="12" t="s">
        <v>10</v>
      </c>
      <c r="F6" s="11">
        <v>0.105</v>
      </c>
    </row>
    <row r="7" spans="2:11" x14ac:dyDescent="0.3">
      <c r="B7" s="6" t="s">
        <v>6</v>
      </c>
      <c r="C7" s="9">
        <v>15</v>
      </c>
      <c r="D7" s="1"/>
      <c r="E7" s="12" t="s">
        <v>11</v>
      </c>
      <c r="F7" s="11">
        <v>0.11</v>
      </c>
    </row>
    <row r="8" spans="2:11" ht="15" thickBot="1" x14ac:dyDescent="0.35">
      <c r="D8" s="1"/>
      <c r="E8" s="2"/>
      <c r="F8" s="3"/>
    </row>
    <row r="9" spans="2:11" s="5" customFormat="1" ht="28.8" x14ac:dyDescent="0.3">
      <c r="B9" s="15" t="s">
        <v>0</v>
      </c>
      <c r="C9" s="16" t="s">
        <v>7</v>
      </c>
      <c r="D9" s="16" t="s">
        <v>8</v>
      </c>
      <c r="E9" s="16" t="s">
        <v>1</v>
      </c>
      <c r="F9" s="16" t="s">
        <v>13</v>
      </c>
      <c r="G9" s="17" t="s">
        <v>14</v>
      </c>
      <c r="K9"/>
    </row>
    <row r="10" spans="2:11" x14ac:dyDescent="0.3">
      <c r="B10" s="23">
        <f>(C7-12)/12</f>
        <v>0.25</v>
      </c>
      <c r="C10" s="24">
        <f>C4*C5*C6/12</f>
        <v>4</v>
      </c>
      <c r="D10" s="24">
        <f>C4+C4*F4/2</f>
        <v>105.1</v>
      </c>
      <c r="E10" s="25">
        <f>EXP(1)^(-F5*B10)</f>
        <v>0.97530991202833262</v>
      </c>
      <c r="F10" s="26">
        <f>C10*E10</f>
        <v>3.9012396481133305</v>
      </c>
      <c r="G10" s="27">
        <f>D10*E10</f>
        <v>102.50507175417775</v>
      </c>
    </row>
    <row r="11" spans="2:11" x14ac:dyDescent="0.3">
      <c r="B11" s="23">
        <f>(C7-6)/12</f>
        <v>0.75</v>
      </c>
      <c r="C11" s="24">
        <f>C10</f>
        <v>4</v>
      </c>
      <c r="D11" s="28"/>
      <c r="E11" s="25">
        <f>EXP(1)^(-F6*B11)</f>
        <v>0.92427096330485214</v>
      </c>
      <c r="F11" s="26">
        <f>C11*E11</f>
        <v>3.6970838532194086</v>
      </c>
      <c r="G11" s="29"/>
    </row>
    <row r="12" spans="2:11" x14ac:dyDescent="0.3">
      <c r="B12" s="30">
        <f>C7/12</f>
        <v>1.25</v>
      </c>
      <c r="C12" s="24">
        <f>C11+C4</f>
        <v>104</v>
      </c>
      <c r="D12" s="28"/>
      <c r="E12" s="25">
        <f>EXP(1)^(-F7*B12)</f>
        <v>0.87153434999715784</v>
      </c>
      <c r="F12" s="26">
        <f>C12*E12</f>
        <v>90.63957239970442</v>
      </c>
      <c r="G12" s="29"/>
    </row>
    <row r="13" spans="2:11" ht="15" thickBot="1" x14ac:dyDescent="0.35">
      <c r="B13" s="18" t="s">
        <v>2</v>
      </c>
      <c r="C13" s="19"/>
      <c r="D13" s="19"/>
      <c r="E13" s="19"/>
      <c r="F13" s="20">
        <f>SUM(F10:F12)</f>
        <v>98.237895901037163</v>
      </c>
      <c r="G13" s="21">
        <f>SUM(G10:G12)</f>
        <v>102.50507175417775</v>
      </c>
    </row>
    <row r="14" spans="2:11" x14ac:dyDescent="0.3">
      <c r="B14" s="4"/>
    </row>
    <row r="15" spans="2:11" ht="15" thickBot="1" x14ac:dyDescent="0.35">
      <c r="B15" s="20" t="s">
        <v>17</v>
      </c>
      <c r="C15" s="21">
        <f>G13-F13</f>
        <v>4.2671758531405857</v>
      </c>
    </row>
    <row r="17" spans="2:9" ht="15" thickBot="1" x14ac:dyDescent="0.35"/>
    <row r="18" spans="2:9" ht="28.8" x14ac:dyDescent="0.3">
      <c r="B18" s="31" t="s">
        <v>0</v>
      </c>
      <c r="C18" s="32" t="s">
        <v>7</v>
      </c>
      <c r="D18" s="32" t="s">
        <v>20</v>
      </c>
      <c r="E18" s="32" t="s">
        <v>18</v>
      </c>
      <c r="F18" s="32" t="s">
        <v>8</v>
      </c>
      <c r="G18" s="32" t="s">
        <v>1</v>
      </c>
      <c r="H18" s="32" t="s">
        <v>13</v>
      </c>
      <c r="I18" s="33" t="s">
        <v>14</v>
      </c>
    </row>
    <row r="19" spans="2:9" x14ac:dyDescent="0.3">
      <c r="B19" s="38">
        <f>B10</f>
        <v>0.25</v>
      </c>
      <c r="C19" s="39">
        <f>C4*C5*C6/12</f>
        <v>4</v>
      </c>
      <c r="D19" s="46" t="s">
        <v>19</v>
      </c>
      <c r="E19" s="46" t="s">
        <v>19</v>
      </c>
      <c r="F19" s="39">
        <f>C4*F4/2</f>
        <v>5.0999999999999996</v>
      </c>
      <c r="G19" s="40">
        <f>EXP(1)^(-F5*B10)</f>
        <v>0.97530991202833262</v>
      </c>
      <c r="H19" s="41">
        <f>C19*G19</f>
        <v>3.9012396481133305</v>
      </c>
      <c r="I19" s="42">
        <f>F19*G19</f>
        <v>4.9740805513444961</v>
      </c>
    </row>
    <row r="20" spans="2:9" x14ac:dyDescent="0.3">
      <c r="B20" s="38">
        <f>B11</f>
        <v>0.75</v>
      </c>
      <c r="C20" s="39">
        <f>C19</f>
        <v>4</v>
      </c>
      <c r="D20" s="44">
        <f>(B20*F6-B19*F5)/(B20-B19)</f>
        <v>0.1075</v>
      </c>
      <c r="E20" s="45">
        <f>(12/C6)*(EXP(1)^(D20/(12/C6))-1)</f>
        <v>0.11044152797137308</v>
      </c>
      <c r="F20" s="39">
        <f>E20*C4/(12/C6)</f>
        <v>5.5220763985686538</v>
      </c>
      <c r="G20" s="40">
        <f>EXP(1)^(-F6*B11)</f>
        <v>0.92427096330485214</v>
      </c>
      <c r="H20" s="41">
        <f>C20*G20</f>
        <v>3.6970838532194086</v>
      </c>
      <c r="I20" s="42">
        <f t="shared" ref="I20:I21" si="0">F20*G20</f>
        <v>5.1038948723480386</v>
      </c>
    </row>
    <row r="21" spans="2:9" x14ac:dyDescent="0.3">
      <c r="B21" s="43">
        <f>B12</f>
        <v>1.25</v>
      </c>
      <c r="C21" s="39">
        <f>C20</f>
        <v>4</v>
      </c>
      <c r="D21" s="44">
        <f>(B21*F7-B20*F6)/(B21-B20)</f>
        <v>0.11750000000000002</v>
      </c>
      <c r="E21" s="45">
        <f>(12/C6)*(EXP(1)^(D21/(12/C6))-1)</f>
        <v>0.12102016015287598</v>
      </c>
      <c r="F21" s="39">
        <f>E21*C4/(12/C6)</f>
        <v>6.0510080076437989</v>
      </c>
      <c r="G21" s="40">
        <f>EXP(1)^(-F7*B12)</f>
        <v>0.87153434999715784</v>
      </c>
      <c r="H21" s="41">
        <f>C21*G21</f>
        <v>3.4861373999886314</v>
      </c>
      <c r="I21" s="42">
        <f t="shared" si="0"/>
        <v>5.2736613307694356</v>
      </c>
    </row>
    <row r="22" spans="2:9" ht="15" thickBot="1" x14ac:dyDescent="0.35">
      <c r="B22" s="34" t="s">
        <v>2</v>
      </c>
      <c r="C22" s="35"/>
      <c r="D22" s="35"/>
      <c r="E22" s="35"/>
      <c r="F22" s="35"/>
      <c r="G22" s="35"/>
      <c r="H22" s="36">
        <f>SUM(H19:H21)</f>
        <v>11.084460901321371</v>
      </c>
      <c r="I22" s="37">
        <f>SUM(I19:I21)</f>
        <v>15.351636754461971</v>
      </c>
    </row>
    <row r="23" spans="2:9" x14ac:dyDescent="0.3">
      <c r="B23" s="4"/>
    </row>
    <row r="24" spans="2:9" ht="15" thickBot="1" x14ac:dyDescent="0.35">
      <c r="B24" s="35" t="s">
        <v>17</v>
      </c>
      <c r="C24" s="36">
        <f>I22-H22</f>
        <v>4.2671758531405999</v>
      </c>
    </row>
  </sheetData>
  <mergeCells count="1">
    <mergeCell ref="E3:F3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Shota Modebadze</cp:lastModifiedBy>
  <dcterms:created xsi:type="dcterms:W3CDTF">2025-10-05T12:07:28Z</dcterms:created>
  <dcterms:modified xsi:type="dcterms:W3CDTF">2025-10-05T13:32:24Z</dcterms:modified>
</cp:coreProperties>
</file>