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89870f9c02b3cf52/Desktop/Hull/"/>
    </mc:Choice>
  </mc:AlternateContent>
  <xr:revisionPtr revIDLastSave="282" documentId="11_F25DC773A252ABDACC1048D7991B778C5ADE58EC" xr6:coauthVersionLast="47" xr6:coauthVersionMax="47" xr10:uidLastSave="{7BD8A419-575B-4082-A384-8E0F83B31F8B}"/>
  <bookViews>
    <workbookView xWindow="-108" yWindow="-108" windowWidth="23256" windowHeight="12456" activeTab="2" xr2:uid="{00000000-000D-0000-FFFF-FFFF00000000}"/>
  </bookViews>
  <sheets>
    <sheet name="Assumptions" sheetId="1" r:id="rId1"/>
    <sheet name="Forward Price Calcs" sheetId="2" r:id="rId2"/>
    <sheet name="Valuation of Forward Contrac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3" l="1"/>
  <c r="D20" i="3"/>
  <c r="D8" i="3"/>
  <c r="D3" i="3"/>
  <c r="D6" i="3"/>
  <c r="D11" i="3"/>
  <c r="D17" i="3"/>
  <c r="D18" i="3" s="1"/>
  <c r="K7" i="3"/>
  <c r="K8" i="3" s="1"/>
  <c r="K3" i="3"/>
  <c r="K9" i="2"/>
  <c r="K8" i="2"/>
  <c r="K7" i="2"/>
  <c r="K3" i="2"/>
  <c r="D16" i="2"/>
  <c r="D17" i="2"/>
  <c r="D10" i="2"/>
  <c r="D3" i="2"/>
  <c r="D6" i="2" s="1"/>
  <c r="K9" i="3" l="1"/>
</calcChain>
</file>

<file path=xl/sharedStrings.xml><?xml version="1.0" encoding="utf-8"?>
<sst xmlns="http://schemas.openxmlformats.org/spreadsheetml/2006/main" count="112" uniqueCount="48">
  <si>
    <t xml:space="preserve">Time until delivery date in a forward or futures contract (in years) </t>
  </si>
  <si>
    <t>Forward or futures price today</t>
  </si>
  <si>
    <t xml:space="preserve">Zero-coupon risk-free rate of interest per annum, expressed with continuous 
compounding, for an investment maturing at the delivery date (i.e., in T years). </t>
  </si>
  <si>
    <t>T</t>
  </si>
  <si>
    <t>r</t>
  </si>
  <si>
    <t>Price of the asset underlying the forward or futures contract today</t>
  </si>
  <si>
    <r>
      <t>S</t>
    </r>
    <r>
      <rPr>
        <vertAlign val="subscript"/>
        <sz val="10"/>
        <color theme="1"/>
        <rFont val="Cambria"/>
        <family val="1"/>
        <charset val="204"/>
      </rPr>
      <t>0</t>
    </r>
  </si>
  <si>
    <r>
      <t>F</t>
    </r>
    <r>
      <rPr>
        <vertAlign val="subscript"/>
        <sz val="10"/>
        <color theme="1"/>
        <rFont val="Cambria"/>
        <family val="1"/>
        <charset val="204"/>
      </rPr>
      <t>0</t>
    </r>
  </si>
  <si>
    <t>Assumptions:</t>
  </si>
  <si>
    <t xml:space="preserve">1. The market participants are subject to no transaction costs when they trade. </t>
  </si>
  <si>
    <t xml:space="preserve">2. The market participants are subject to the same tax rate on all net trading profits. </t>
  </si>
  <si>
    <t xml:space="preserve">3. The market participants can borrow money at the same risk-free rate of interest as 
they can lend money. </t>
  </si>
  <si>
    <t>4. The market participants take advantage of arbitrage opportunities as they occur.</t>
  </si>
  <si>
    <t>Symbols:</t>
  </si>
  <si>
    <t>Price of 1 year zero coupon bond</t>
  </si>
  <si>
    <t>4 Month continuous risk free rate</t>
  </si>
  <si>
    <r>
      <t>F</t>
    </r>
    <r>
      <rPr>
        <b/>
        <vertAlign val="subscript"/>
        <sz val="10"/>
        <color theme="1"/>
        <rFont val="Cambria"/>
        <family val="1"/>
        <charset val="204"/>
      </rPr>
      <t>0</t>
    </r>
  </si>
  <si>
    <t>Zero Income Asset</t>
  </si>
  <si>
    <t>Ex. 1</t>
  </si>
  <si>
    <t>Known Income Asset</t>
  </si>
  <si>
    <t>I</t>
  </si>
  <si>
    <t>Present Value of Income</t>
  </si>
  <si>
    <t>Dividend 2 6th month</t>
  </si>
  <si>
    <t>Dividend 1 3rd month</t>
  </si>
  <si>
    <t>Dividend 3 6th month</t>
  </si>
  <si>
    <t>d1</t>
  </si>
  <si>
    <t>d2</t>
  </si>
  <si>
    <t>d3</t>
  </si>
  <si>
    <t>Forward Price</t>
  </si>
  <si>
    <t>4 month forward contract</t>
  </si>
  <si>
    <t>10  month forward contract</t>
  </si>
  <si>
    <t>10 month continuous risk free rate</t>
  </si>
  <si>
    <t>Known Yield Asset</t>
  </si>
  <si>
    <t>6  Month forward contract</t>
  </si>
  <si>
    <t>Price of income asset</t>
  </si>
  <si>
    <t>6 M continuous risk free rate (Y)</t>
  </si>
  <si>
    <t>Effective annual rate of income</t>
  </si>
  <si>
    <t>dr</t>
  </si>
  <si>
    <t>Every  6 month income rate</t>
  </si>
  <si>
    <t>Continuous rate of income</t>
  </si>
  <si>
    <t>6 month maturity now</t>
  </si>
  <si>
    <t>6 Month continuous risk free rate</t>
  </si>
  <si>
    <t>Price of non dividend stock</t>
  </si>
  <si>
    <t>K</t>
  </si>
  <si>
    <t>Delivery Price</t>
  </si>
  <si>
    <t>f</t>
  </si>
  <si>
    <t>Contract Value Now</t>
  </si>
  <si>
    <t>Deliveri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</si>
</sst>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_(* #,##0.000_);_(* \(#,##0.000\);_(* &quot;-&quot;??_);_(@_)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charset val="204"/>
    </font>
    <font>
      <vertAlign val="subscript"/>
      <sz val="10"/>
      <color theme="1"/>
      <name val="Cambria"/>
      <family val="1"/>
      <charset val="204"/>
    </font>
    <font>
      <sz val="8"/>
      <name val="Calibri"/>
      <family val="2"/>
      <scheme val="minor"/>
    </font>
    <font>
      <b/>
      <sz val="10"/>
      <color theme="1"/>
      <name val="Cambria"/>
      <family val="1"/>
      <charset val="204"/>
    </font>
    <font>
      <b/>
      <vertAlign val="subscript"/>
      <sz val="10"/>
      <color theme="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5" fillId="0" borderId="0" xfId="0" applyFont="1"/>
    <xf numFmtId="44" fontId="2" fillId="0" borderId="0" xfId="2" applyFont="1"/>
    <xf numFmtId="43" fontId="2" fillId="0" borderId="0" xfId="1" applyFont="1"/>
    <xf numFmtId="164" fontId="2" fillId="0" borderId="0" xfId="0" applyNumberFormat="1" applyFont="1"/>
    <xf numFmtId="0" fontId="2" fillId="0" borderId="2" xfId="0" applyFont="1" applyBorder="1" applyAlignment="1">
      <alignment horizontal="left" vertical="top"/>
    </xf>
    <xf numFmtId="0" fontId="2" fillId="0" borderId="2" xfId="0" applyFont="1" applyBorder="1"/>
    <xf numFmtId="9" fontId="2" fillId="0" borderId="2" xfId="0" applyNumberFormat="1" applyFont="1" applyBorder="1"/>
    <xf numFmtId="0" fontId="5" fillId="0" borderId="0" xfId="0" applyFont="1" applyAlignment="1">
      <alignment horizontal="left" vertical="top"/>
    </xf>
    <xf numFmtId="44" fontId="5" fillId="0" borderId="0" xfId="2" applyFont="1"/>
    <xf numFmtId="0" fontId="2" fillId="2" borderId="1" xfId="0" applyFont="1" applyFill="1" applyBorder="1"/>
    <xf numFmtId="9" fontId="2" fillId="0" borderId="0" xfId="0" applyNumberFormat="1" applyFont="1"/>
    <xf numFmtId="165" fontId="2" fillId="0" borderId="0" xfId="1" applyNumberFormat="1" applyFont="1"/>
    <xf numFmtId="44" fontId="2" fillId="0" borderId="2" xfId="2" applyFont="1" applyBorder="1"/>
    <xf numFmtId="10" fontId="2" fillId="0" borderId="2" xfId="3" applyNumberFormat="1" applyFont="1" applyBorder="1"/>
    <xf numFmtId="10" fontId="2" fillId="0" borderId="0" xfId="2" applyNumberFormat="1" applyFont="1"/>
    <xf numFmtId="0" fontId="5" fillId="0" borderId="3" xfId="0" applyFont="1" applyBorder="1"/>
    <xf numFmtId="44" fontId="5" fillId="0" borderId="3" xfId="2" applyFont="1" applyBorder="1"/>
    <xf numFmtId="166" fontId="2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177800</xdr:colOff>
      <xdr:row>1</xdr:row>
      <xdr:rowOff>127000</xdr:rowOff>
    </xdr:from>
    <xdr:to>
      <xdr:col>6</xdr:col>
      <xdr:colOff>425655</xdr:colOff>
      <xdr:row>5</xdr:row>
      <xdr:rowOff>149325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65A0B3-AD2B-36E2-FF3C-6F3DB528E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5600" y="292100"/>
          <a:ext cx="1467055" cy="714475"/>
        </a:xfrm>
        <a:prstGeom prst="rect">
          <a:avLst/>
        </a:prstGeom>
      </xdr:spPr>
    </xdr:pic>
    <xdr:clientData/>
  </xdr:twoCellAnchor>
  <xdr:twoCellAnchor editAs="oneCell">
    <xdr:from>
      <xdr:col>4</xdr:col>
      <xdr:colOff>158750</xdr:colOff>
      <xdr:row>10</xdr:row>
      <xdr:rowOff>82550</xdr:rowOff>
    </xdr:from>
    <xdr:to>
      <xdr:col>7</xdr:col>
      <xdr:colOff>159025</xdr:colOff>
      <xdr:row>13</xdr:row>
      <xdr:rowOff>147545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B691E7-2521-A9BE-420B-959452240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6550" y="1816100"/>
          <a:ext cx="1829075" cy="579345"/>
        </a:xfrm>
        <a:prstGeom prst="rect">
          <a:avLst/>
        </a:prstGeom>
      </xdr:spPr>
    </xdr:pic>
    <xdr:clientData/>
  </xdr:twoCellAnchor>
  <xdr:twoCellAnchor editAs="oneCell">
    <xdr:from>
      <xdr:col>11</xdr:col>
      <xdr:colOff>179532</xdr:colOff>
      <xdr:row>3</xdr:row>
      <xdr:rowOff>12700</xdr:rowOff>
    </xdr:from>
    <xdr:to>
      <xdr:col>13</xdr:col>
      <xdr:colOff>530484</xdr:colOff>
      <xdr:row>7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D041AA-D115-C5DB-983D-1ED32C95A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61682" y="520700"/>
          <a:ext cx="1570152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355600</xdr:colOff>
      <xdr:row>1</xdr:row>
      <xdr:rowOff>165100</xdr:rowOff>
    </xdr:from>
    <xdr:to>
      <xdr:col>7</xdr:col>
      <xdr:colOff>257487</xdr:colOff>
      <xdr:row>5</xdr:row>
      <xdr:rowOff>106308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85E475-C0A4-8A4C-981D-0856DE2C9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400" y="330200"/>
          <a:ext cx="1730687" cy="633358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11</xdr:row>
      <xdr:rowOff>69850</xdr:rowOff>
    </xdr:from>
    <xdr:to>
      <xdr:col>7</xdr:col>
      <xdr:colOff>203200</xdr:colOff>
      <xdr:row>14</xdr:row>
      <xdr:rowOff>41631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5805E7-0626-D3E5-6CBB-1D3E3CC5A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35450" y="1987550"/>
          <a:ext cx="1784350" cy="492481"/>
        </a:xfrm>
        <a:prstGeom prst="rect">
          <a:avLst/>
        </a:prstGeom>
      </xdr:spPr>
    </xdr:pic>
    <xdr:clientData/>
  </xdr:twoCellAnchor>
  <xdr:twoCellAnchor editAs="oneCell">
    <xdr:from>
      <xdr:col>11</xdr:col>
      <xdr:colOff>66260</xdr:colOff>
      <xdr:row>2</xdr:row>
      <xdr:rowOff>114300</xdr:rowOff>
    </xdr:from>
    <xdr:to>
      <xdr:col>13</xdr:col>
      <xdr:colOff>581403</xdr:colOff>
      <xdr:row>5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E34C44-DD97-507E-1F6D-7376A5E7B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48410" y="457200"/>
          <a:ext cx="1734343" cy="4381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2"/>
  <sheetViews>
    <sheetView showGridLines="0" zoomScale="120" zoomScaleNormal="120" workbookViewId="0">
      <selection activeCell="B20" sqref="B20"/>
    </sheetView>
  </sheetViews>
  <sheetFormatPr defaultRowHeight="13.2" x14ac:dyDescent="0.25"/>
  <cols>
    <col min="1" max="1" width="8.88671875" style="2"/>
    <col min="2" max="2" width="70.5546875" style="2" customWidth="1"/>
    <col min="3" max="16384" width="8.88671875" style="2"/>
  </cols>
  <sheetData>
    <row r="2" spans="2:3" x14ac:dyDescent="0.25">
      <c r="B2" s="4" t="s">
        <v>13</v>
      </c>
    </row>
    <row r="3" spans="2:3" x14ac:dyDescent="0.25">
      <c r="B3" s="1" t="s">
        <v>0</v>
      </c>
      <c r="C3" s="1" t="s">
        <v>3</v>
      </c>
    </row>
    <row r="4" spans="2:3" ht="14.4" x14ac:dyDescent="0.25">
      <c r="B4" s="1" t="s">
        <v>5</v>
      </c>
      <c r="C4" s="1" t="s">
        <v>6</v>
      </c>
    </row>
    <row r="5" spans="2:3" ht="14.4" x14ac:dyDescent="0.25">
      <c r="B5" s="1" t="s">
        <v>1</v>
      </c>
      <c r="C5" s="1" t="s">
        <v>7</v>
      </c>
    </row>
    <row r="6" spans="2:3" ht="26.4" x14ac:dyDescent="0.25">
      <c r="B6" s="3" t="s">
        <v>2</v>
      </c>
      <c r="C6" s="1" t="s">
        <v>4</v>
      </c>
    </row>
    <row r="8" spans="2:3" x14ac:dyDescent="0.25">
      <c r="B8" s="4" t="s">
        <v>8</v>
      </c>
    </row>
    <row r="9" spans="2:3" x14ac:dyDescent="0.25">
      <c r="B9" s="1" t="s">
        <v>9</v>
      </c>
    </row>
    <row r="10" spans="2:3" x14ac:dyDescent="0.25">
      <c r="B10" s="1" t="s">
        <v>10</v>
      </c>
    </row>
    <row r="11" spans="2:3" ht="26.4" x14ac:dyDescent="0.25">
      <c r="B11" s="3" t="s">
        <v>11</v>
      </c>
    </row>
    <row r="12" spans="2:3" x14ac:dyDescent="0.25">
      <c r="B12" s="1" t="s">
        <v>12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201ED-6ADE-4786-BE89-33C52B48C177}">
  <dimension ref="B2:K19"/>
  <sheetViews>
    <sheetView showGridLines="0" zoomScale="120" zoomScaleNormal="120" workbookViewId="0">
      <selection activeCell="D3" sqref="D3"/>
    </sheetView>
  </sheetViews>
  <sheetFormatPr defaultRowHeight="13.2" x14ac:dyDescent="0.25"/>
  <cols>
    <col min="1" max="2" width="8.88671875" style="2"/>
    <col min="3" max="3" width="28.21875" style="2" bestFit="1" customWidth="1"/>
    <col min="4" max="4" width="12.109375" style="2" customWidth="1"/>
    <col min="5" max="9" width="8.88671875" style="2"/>
    <col min="10" max="10" width="28.21875" style="2" bestFit="1" customWidth="1"/>
    <col min="11" max="16384" width="8.88671875" style="2"/>
  </cols>
  <sheetData>
    <row r="2" spans="2:11" ht="13.8" thickBot="1" x14ac:dyDescent="0.3">
      <c r="B2" s="13" t="s">
        <v>18</v>
      </c>
      <c r="C2" s="13" t="s">
        <v>17</v>
      </c>
      <c r="D2" s="13"/>
      <c r="I2" s="13" t="s">
        <v>18</v>
      </c>
      <c r="J2" s="13" t="s">
        <v>32</v>
      </c>
      <c r="K2" s="13"/>
    </row>
    <row r="3" spans="2:11" x14ac:dyDescent="0.25">
      <c r="B3" s="1" t="s">
        <v>3</v>
      </c>
      <c r="C3" s="2" t="s">
        <v>29</v>
      </c>
      <c r="D3" s="6">
        <f>4/12</f>
        <v>0.33333333333333331</v>
      </c>
      <c r="I3" s="1" t="s">
        <v>3</v>
      </c>
      <c r="J3" s="2" t="s">
        <v>33</v>
      </c>
      <c r="K3" s="6">
        <f>6/12</f>
        <v>0.5</v>
      </c>
    </row>
    <row r="4" spans="2:11" ht="14.4" x14ac:dyDescent="0.25">
      <c r="B4" s="1" t="s">
        <v>6</v>
      </c>
      <c r="C4" s="2" t="s">
        <v>14</v>
      </c>
      <c r="D4" s="5">
        <v>930</v>
      </c>
      <c r="I4" s="1" t="s">
        <v>6</v>
      </c>
      <c r="J4" s="2" t="s">
        <v>34</v>
      </c>
      <c r="K4" s="5">
        <v>25</v>
      </c>
    </row>
    <row r="5" spans="2:11" x14ac:dyDescent="0.25">
      <c r="B5" s="8" t="s">
        <v>4</v>
      </c>
      <c r="C5" s="9" t="s">
        <v>15</v>
      </c>
      <c r="D5" s="10">
        <v>0.06</v>
      </c>
      <c r="I5" s="1" t="s">
        <v>4</v>
      </c>
      <c r="J5" s="2" t="s">
        <v>35</v>
      </c>
      <c r="K5" s="14">
        <v>0.1</v>
      </c>
    </row>
    <row r="6" spans="2:11" ht="14.4" x14ac:dyDescent="0.25">
      <c r="B6" s="11" t="s">
        <v>16</v>
      </c>
      <c r="C6" s="4" t="s">
        <v>28</v>
      </c>
      <c r="D6" s="12">
        <f>D4*EXP(1)^(D3*D5)</f>
        <v>948.78724622488289</v>
      </c>
      <c r="E6" s="7"/>
      <c r="I6" s="2" t="s">
        <v>37</v>
      </c>
      <c r="J6" s="2" t="s">
        <v>38</v>
      </c>
      <c r="K6" s="18">
        <v>0.02</v>
      </c>
    </row>
    <row r="7" spans="2:11" x14ac:dyDescent="0.25">
      <c r="E7" s="7"/>
      <c r="J7" s="2" t="s">
        <v>36</v>
      </c>
      <c r="K7" s="18">
        <f>EFFECT(4%,2)</f>
        <v>4.0399999999999991E-2</v>
      </c>
    </row>
    <row r="8" spans="2:11" x14ac:dyDescent="0.25">
      <c r="I8" s="8" t="s">
        <v>20</v>
      </c>
      <c r="J8" s="9" t="s">
        <v>39</v>
      </c>
      <c r="K8" s="17">
        <f>LN(1+K7)</f>
        <v>3.9605254592359418E-2</v>
      </c>
    </row>
    <row r="9" spans="2:11" ht="15" thickBot="1" x14ac:dyDescent="0.3">
      <c r="B9" s="13" t="s">
        <v>18</v>
      </c>
      <c r="C9" s="13" t="s">
        <v>19</v>
      </c>
      <c r="D9" s="13"/>
      <c r="I9" s="11" t="s">
        <v>16</v>
      </c>
      <c r="J9" s="4" t="s">
        <v>28</v>
      </c>
      <c r="K9" s="12">
        <f>(K4)*EXP(1)^(K3*(K5-K8))</f>
        <v>25.766448440588825</v>
      </c>
    </row>
    <row r="10" spans="2:11" x14ac:dyDescent="0.25">
      <c r="B10" s="1" t="s">
        <v>3</v>
      </c>
      <c r="C10" s="2" t="s">
        <v>30</v>
      </c>
      <c r="D10" s="6">
        <f>10/12</f>
        <v>0.83333333333333337</v>
      </c>
    </row>
    <row r="11" spans="2:11" ht="14.4" x14ac:dyDescent="0.25">
      <c r="B11" s="1" t="s">
        <v>6</v>
      </c>
      <c r="C11" s="2" t="s">
        <v>34</v>
      </c>
      <c r="D11" s="5">
        <v>50</v>
      </c>
    </row>
    <row r="12" spans="2:11" x14ac:dyDescent="0.25">
      <c r="B12" s="1" t="s">
        <v>4</v>
      </c>
      <c r="C12" s="2" t="s">
        <v>31</v>
      </c>
      <c r="D12" s="14">
        <v>0.08</v>
      </c>
    </row>
    <row r="13" spans="2:11" x14ac:dyDescent="0.25">
      <c r="B13" s="2" t="s">
        <v>25</v>
      </c>
      <c r="C13" s="2" t="s">
        <v>23</v>
      </c>
      <c r="D13" s="5">
        <v>0.75</v>
      </c>
      <c r="F13" s="15"/>
    </row>
    <row r="14" spans="2:11" x14ac:dyDescent="0.25">
      <c r="B14" s="2" t="s">
        <v>26</v>
      </c>
      <c r="C14" s="2" t="s">
        <v>22</v>
      </c>
      <c r="D14" s="5">
        <v>0.75</v>
      </c>
    </row>
    <row r="15" spans="2:11" x14ac:dyDescent="0.25">
      <c r="B15" s="2" t="s">
        <v>27</v>
      </c>
      <c r="C15" s="2" t="s">
        <v>24</v>
      </c>
      <c r="D15" s="5">
        <v>0.75</v>
      </c>
    </row>
    <row r="16" spans="2:11" x14ac:dyDescent="0.25">
      <c r="B16" s="8" t="s">
        <v>20</v>
      </c>
      <c r="C16" s="9" t="s">
        <v>21</v>
      </c>
      <c r="D16" s="16">
        <f>D13*EXP(1)^(-(3/12)*D12)+D13*EXP(1)^(-(6/12)*D12)+D13*EXP(1)^(-(9/12)*D12)</f>
        <v>2.1620644845324954</v>
      </c>
    </row>
    <row r="17" spans="2:11" ht="14.4" x14ac:dyDescent="0.25">
      <c r="B17" s="11" t="s">
        <v>16</v>
      </c>
      <c r="C17" s="4" t="s">
        <v>28</v>
      </c>
      <c r="D17" s="12">
        <f>(D11-D16)*EXP(1)^(D10*D12)</f>
        <v>51.135840010698274</v>
      </c>
    </row>
    <row r="19" spans="2:11" x14ac:dyDescent="0.25">
      <c r="I19" s="11"/>
      <c r="J19" s="4"/>
      <c r="K19" s="1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948A-0AB7-4A8F-B4FD-F04D44139C0A}">
  <dimension ref="B2:K23"/>
  <sheetViews>
    <sheetView showGridLines="0" tabSelected="1" zoomScale="120" zoomScaleNormal="120" workbookViewId="0">
      <selection activeCell="G20" sqref="G20"/>
    </sheetView>
  </sheetViews>
  <sheetFormatPr defaultRowHeight="13.2" x14ac:dyDescent="0.25"/>
  <cols>
    <col min="1" max="2" width="8.88671875" style="2"/>
    <col min="3" max="3" width="28.21875" style="2" bestFit="1" customWidth="1"/>
    <col min="4" max="4" width="12.109375" style="2" customWidth="1"/>
    <col min="5" max="9" width="8.88671875" style="2"/>
    <col min="10" max="10" width="28.21875" style="2" bestFit="1" customWidth="1"/>
    <col min="11" max="16384" width="8.88671875" style="2"/>
  </cols>
  <sheetData>
    <row r="2" spans="2:11" ht="13.8" thickBot="1" x14ac:dyDescent="0.3">
      <c r="B2" s="13" t="s">
        <v>18</v>
      </c>
      <c r="C2" s="13" t="s">
        <v>17</v>
      </c>
      <c r="D2" s="13"/>
      <c r="I2" s="13" t="s">
        <v>18</v>
      </c>
      <c r="J2" s="13" t="s">
        <v>32</v>
      </c>
      <c r="K2" s="13"/>
    </row>
    <row r="3" spans="2:11" x14ac:dyDescent="0.25">
      <c r="B3" s="1" t="s">
        <v>3</v>
      </c>
      <c r="C3" s="2" t="s">
        <v>40</v>
      </c>
      <c r="D3" s="6">
        <f>6/12</f>
        <v>0.5</v>
      </c>
      <c r="I3" s="1" t="s">
        <v>3</v>
      </c>
      <c r="J3" s="2" t="s">
        <v>33</v>
      </c>
      <c r="K3" s="6">
        <f>6/12</f>
        <v>0.5</v>
      </c>
    </row>
    <row r="4" spans="2:11" ht="14.4" x14ac:dyDescent="0.25">
      <c r="B4" s="1" t="s">
        <v>6</v>
      </c>
      <c r="C4" s="2" t="s">
        <v>42</v>
      </c>
      <c r="D4" s="5">
        <v>25</v>
      </c>
      <c r="I4" s="1" t="s">
        <v>6</v>
      </c>
      <c r="J4" s="2" t="s">
        <v>34</v>
      </c>
      <c r="K4" s="5">
        <v>25</v>
      </c>
    </row>
    <row r="5" spans="2:11" x14ac:dyDescent="0.25">
      <c r="B5" s="8" t="s">
        <v>4</v>
      </c>
      <c r="C5" s="9" t="s">
        <v>41</v>
      </c>
      <c r="D5" s="10">
        <v>0.1</v>
      </c>
      <c r="I5" s="1" t="s">
        <v>4</v>
      </c>
      <c r="J5" s="2" t="s">
        <v>35</v>
      </c>
      <c r="K5" s="14">
        <v>0.1</v>
      </c>
    </row>
    <row r="6" spans="2:11" ht="14.4" x14ac:dyDescent="0.25">
      <c r="B6" s="11" t="s">
        <v>16</v>
      </c>
      <c r="C6" s="4" t="s">
        <v>28</v>
      </c>
      <c r="D6" s="12">
        <f>D4*EXP(1)^(D3*D5)</f>
        <v>26.281777409400604</v>
      </c>
      <c r="E6" s="7"/>
      <c r="I6" s="2" t="s">
        <v>37</v>
      </c>
      <c r="J6" s="2" t="s">
        <v>38</v>
      </c>
      <c r="K6" s="18">
        <v>0.02</v>
      </c>
    </row>
    <row r="7" spans="2:11" x14ac:dyDescent="0.25">
      <c r="B7" s="2" t="s">
        <v>43</v>
      </c>
      <c r="C7" s="2" t="s">
        <v>44</v>
      </c>
      <c r="D7" s="5">
        <v>24</v>
      </c>
      <c r="E7" s="7"/>
      <c r="J7" s="2" t="s">
        <v>36</v>
      </c>
      <c r="K7" s="18">
        <f>EFFECT(4%,2)</f>
        <v>4.0399999999999991E-2</v>
      </c>
    </row>
    <row r="8" spans="2:11" ht="13.8" thickBot="1" x14ac:dyDescent="0.3">
      <c r="B8" s="19" t="s">
        <v>45</v>
      </c>
      <c r="C8" s="19" t="s">
        <v>46</v>
      </c>
      <c r="D8" s="20">
        <f>(D6-D7)*EXP(1)^(-D5*D3)</f>
        <v>2.1704938119828663</v>
      </c>
      <c r="I8" s="8" t="s">
        <v>20</v>
      </c>
      <c r="J8" s="9" t="s">
        <v>39</v>
      </c>
      <c r="K8" s="17">
        <f>LN(1+K7)</f>
        <v>3.9605254592359418E-2</v>
      </c>
    </row>
    <row r="9" spans="2:11" ht="15" thickTop="1" x14ac:dyDescent="0.25">
      <c r="I9" s="11" t="s">
        <v>16</v>
      </c>
      <c r="J9" s="4" t="s">
        <v>28</v>
      </c>
      <c r="K9" s="12">
        <f>(K4)*EXP(1)^(K3*(K5-K8))</f>
        <v>25.766448440588825</v>
      </c>
    </row>
    <row r="10" spans="2:11" ht="13.8" thickBot="1" x14ac:dyDescent="0.3">
      <c r="B10" s="13" t="s">
        <v>18</v>
      </c>
      <c r="C10" s="13" t="s">
        <v>19</v>
      </c>
      <c r="D10" s="13"/>
      <c r="I10" s="2" t="s">
        <v>43</v>
      </c>
      <c r="J10" s="2" t="s">
        <v>47</v>
      </c>
      <c r="K10" s="5">
        <v>30</v>
      </c>
    </row>
    <row r="11" spans="2:11" ht="13.8" thickBot="1" x14ac:dyDescent="0.3">
      <c r="B11" s="1" t="s">
        <v>3</v>
      </c>
      <c r="C11" s="2" t="s">
        <v>30</v>
      </c>
      <c r="D11" s="6">
        <f>10/12</f>
        <v>0.83333333333333337</v>
      </c>
      <c r="I11" s="19" t="s">
        <v>45</v>
      </c>
      <c r="J11" s="19" t="s">
        <v>46</v>
      </c>
      <c r="K11" s="20">
        <f>K4*(EXP(1)^(-K8*K5))-K10*(EXP(1)^(-K8*K5))</f>
        <v>-4.9802365353899418</v>
      </c>
    </row>
    <row r="12" spans="2:11" ht="15" thickTop="1" x14ac:dyDescent="0.25">
      <c r="B12" s="1" t="s">
        <v>6</v>
      </c>
      <c r="C12" s="2" t="s">
        <v>34</v>
      </c>
      <c r="D12" s="5">
        <v>50</v>
      </c>
    </row>
    <row r="13" spans="2:11" x14ac:dyDescent="0.25">
      <c r="B13" s="1" t="s">
        <v>4</v>
      </c>
      <c r="C13" s="2" t="s">
        <v>31</v>
      </c>
      <c r="D13" s="14">
        <v>0.08</v>
      </c>
    </row>
    <row r="14" spans="2:11" x14ac:dyDescent="0.25">
      <c r="B14" s="2" t="s">
        <v>25</v>
      </c>
      <c r="C14" s="2" t="s">
        <v>23</v>
      </c>
      <c r="D14" s="5">
        <v>0.75</v>
      </c>
      <c r="F14" s="15"/>
    </row>
    <row r="15" spans="2:11" x14ac:dyDescent="0.25">
      <c r="B15" s="2" t="s">
        <v>26</v>
      </c>
      <c r="C15" s="2" t="s">
        <v>22</v>
      </c>
      <c r="D15" s="5">
        <v>0.75</v>
      </c>
    </row>
    <row r="16" spans="2:11" x14ac:dyDescent="0.25">
      <c r="B16" s="2" t="s">
        <v>27</v>
      </c>
      <c r="C16" s="2" t="s">
        <v>24</v>
      </c>
      <c r="D16" s="5">
        <v>0.75</v>
      </c>
    </row>
    <row r="17" spans="2:11" x14ac:dyDescent="0.25">
      <c r="B17" s="8" t="s">
        <v>20</v>
      </c>
      <c r="C17" s="9" t="s">
        <v>21</v>
      </c>
      <c r="D17" s="16">
        <f>D14*EXP(1)^(-(3/12)*D13)+D14*EXP(1)^(-(6/12)*D13)+D14*EXP(1)^(-(9/12)*D13)</f>
        <v>2.1620644845324954</v>
      </c>
    </row>
    <row r="18" spans="2:11" ht="14.4" x14ac:dyDescent="0.25">
      <c r="B18" s="11" t="s">
        <v>16</v>
      </c>
      <c r="C18" s="4" t="s">
        <v>28</v>
      </c>
      <c r="D18" s="12">
        <f>(D12-D17)*EXP(1)^(D11*D13)</f>
        <v>51.135840010698274</v>
      </c>
    </row>
    <row r="19" spans="2:11" x14ac:dyDescent="0.25">
      <c r="B19" s="2" t="s">
        <v>43</v>
      </c>
      <c r="C19" s="2" t="s">
        <v>47</v>
      </c>
      <c r="D19" s="5">
        <v>45</v>
      </c>
    </row>
    <row r="20" spans="2:11" ht="13.8" thickBot="1" x14ac:dyDescent="0.3">
      <c r="B20" s="19" t="s">
        <v>45</v>
      </c>
      <c r="C20" s="19" t="s">
        <v>46</v>
      </c>
      <c r="D20" s="20">
        <f>D12-D17-D19*(EXP(1)^(-D13*D11))</f>
        <v>5.7401211890447144</v>
      </c>
      <c r="I20" s="11"/>
      <c r="J20" s="4"/>
      <c r="K20" s="12"/>
    </row>
    <row r="21" spans="2:11" ht="13.8" thickTop="1" x14ac:dyDescent="0.25"/>
    <row r="23" spans="2:11" x14ac:dyDescent="0.25">
      <c r="D23" s="2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Assumptions</vt:lpstr>
      <vt:lpstr>Forward Price Calcs</vt:lpstr>
      <vt:lpstr>Valuation of Forward Contract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Shota Modebadze</dc:creator>
  <cp:lastModifiedBy>Shota Modebadze</cp:lastModifiedBy>
  <dcterms:created xsi:type="dcterms:W3CDTF">2015-06-05T18:17:20Z</dcterms:created>
  <dcterms:modified xsi:type="dcterms:W3CDTF">2025-09-21T13:38:01Z</dcterms:modified>
</cp:coreProperties>
</file>