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shota.modebadze\Desktop\"/>
    </mc:Choice>
  </mc:AlternateContent>
  <xr:revisionPtr revIDLastSave="0" documentId="13_ncr:1_{412E96EA-8A0F-4AED-A321-545BC5B1573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solver_adj" localSheetId="0" hidden="1">Sheet1!$D$9:$D$10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Sheet1!$F$21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10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E20" i="1"/>
  <c r="E6" i="1"/>
  <c r="E16" i="1" s="1"/>
  <c r="H21" i="1" a="1"/>
  <c r="H21" i="1" s="1"/>
  <c r="D8" i="1"/>
  <c r="H11" i="1"/>
  <c r="I11" i="1" s="1"/>
  <c r="J11" i="1" s="1"/>
  <c r="K11" i="1" s="1"/>
  <c r="L11" i="1" s="1"/>
  <c r="M11" i="1" s="1"/>
  <c r="N11" i="1" s="1"/>
  <c r="O11" i="1" s="1"/>
  <c r="P11" i="1" s="1"/>
  <c r="Q11" i="1" s="1"/>
  <c r="H10" i="1"/>
  <c r="I10" i="1" s="1"/>
  <c r="J10" i="1" s="1"/>
  <c r="K10" i="1" s="1"/>
  <c r="L10" i="1" s="1"/>
  <c r="M10" i="1" s="1"/>
  <c r="N10" i="1" s="1"/>
  <c r="O10" i="1" s="1"/>
  <c r="P10" i="1" s="1"/>
  <c r="Q10" i="1" s="1"/>
  <c r="H6" i="1"/>
  <c r="D13" i="1"/>
  <c r="D16" i="1" s="1"/>
  <c r="H5" i="1" a="1"/>
  <c r="H5" i="1" s="1"/>
  <c r="H12" i="1"/>
  <c r="I12" i="1" s="1"/>
  <c r="J12" i="1" s="1"/>
  <c r="H9" i="1"/>
  <c r="I9" i="1" s="1"/>
  <c r="J9" i="1" s="1"/>
  <c r="K9" i="1" s="1"/>
  <c r="L9" i="1" s="1"/>
  <c r="M9" i="1" s="1"/>
  <c r="N9" i="1" s="1"/>
  <c r="O9" i="1" s="1"/>
  <c r="P9" i="1" s="1"/>
  <c r="Q9" i="1" s="1"/>
  <c r="E12" i="1"/>
  <c r="H28" i="1" s="1"/>
  <c r="E11" i="1"/>
  <c r="E13" i="1" s="1"/>
  <c r="H27" i="1" l="1"/>
  <c r="H29" i="1" s="1"/>
  <c r="H31" i="1" s="1"/>
  <c r="Q13" i="1"/>
  <c r="H22" i="1"/>
  <c r="D15" i="1"/>
  <c r="D18" i="1" s="1"/>
  <c r="H13" i="1"/>
  <c r="H15" i="1" s="1"/>
  <c r="H8" i="1"/>
  <c r="P13" i="1"/>
  <c r="I8" i="1"/>
  <c r="N13" i="1"/>
  <c r="K13" i="1"/>
  <c r="J13" i="1"/>
  <c r="J15" i="1" s="1"/>
  <c r="I13" i="1"/>
  <c r="I15" i="1" s="1"/>
  <c r="O13" i="1"/>
  <c r="M13" i="1"/>
  <c r="J8" i="1"/>
  <c r="L13" i="1"/>
  <c r="I28" i="1"/>
  <c r="J28" i="1" s="1"/>
  <c r="K28" i="1" s="1"/>
  <c r="L28" i="1" s="1"/>
  <c r="M28" i="1" s="1"/>
  <c r="N28" i="1" s="1"/>
  <c r="O28" i="1" s="1"/>
  <c r="P28" i="1" s="1"/>
  <c r="Q28" i="1" s="1"/>
  <c r="E15" i="1"/>
  <c r="E18" i="1" s="1"/>
  <c r="E8" i="1"/>
  <c r="I6" i="1"/>
  <c r="K12" i="1"/>
  <c r="H32" i="1" l="1"/>
  <c r="H34" i="1" s="1"/>
  <c r="H24" i="1"/>
  <c r="I27" i="1"/>
  <c r="I24" i="1" s="1"/>
  <c r="H16" i="1"/>
  <c r="H18" i="1" s="1"/>
  <c r="J6" i="1"/>
  <c r="I22" i="1"/>
  <c r="L12" i="1"/>
  <c r="K15" i="1"/>
  <c r="K8" i="1"/>
  <c r="I16" i="1"/>
  <c r="J27" i="1" l="1"/>
  <c r="I29" i="1"/>
  <c r="I31" i="1" s="1"/>
  <c r="I18" i="1"/>
  <c r="D21" i="1"/>
  <c r="D23" i="1" s="1"/>
  <c r="K6" i="1"/>
  <c r="J22" i="1"/>
  <c r="J16" i="1"/>
  <c r="J18" i="1" s="1"/>
  <c r="M12" i="1"/>
  <c r="L15" i="1"/>
  <c r="L8" i="1"/>
  <c r="J24" i="1"/>
  <c r="K27" i="1" l="1"/>
  <c r="K24" i="1" s="1"/>
  <c r="J29" i="1"/>
  <c r="J31" i="1" s="1"/>
  <c r="I32" i="1"/>
  <c r="L6" i="1"/>
  <c r="K22" i="1"/>
  <c r="K16" i="1"/>
  <c r="K18" i="1" s="1"/>
  <c r="N12" i="1"/>
  <c r="M15" i="1"/>
  <c r="M8" i="1"/>
  <c r="L27" i="1" l="1"/>
  <c r="K29" i="1"/>
  <c r="K31" i="1" s="1"/>
  <c r="J32" i="1"/>
  <c r="J34" i="1" s="1"/>
  <c r="E21" i="1"/>
  <c r="E23" i="1" s="1"/>
  <c r="I34" i="1"/>
  <c r="M6" i="1"/>
  <c r="L22" i="1"/>
  <c r="L16" i="1"/>
  <c r="L18" i="1" s="1"/>
  <c r="O12" i="1"/>
  <c r="N8" i="1"/>
  <c r="N15" i="1"/>
  <c r="L24" i="1"/>
  <c r="M27" i="1" l="1"/>
  <c r="L29" i="1"/>
  <c r="L31" i="1" s="1"/>
  <c r="K32" i="1"/>
  <c r="K34" i="1" s="1"/>
  <c r="N6" i="1"/>
  <c r="M22" i="1"/>
  <c r="M16" i="1"/>
  <c r="M18" i="1" s="1"/>
  <c r="P12" i="1"/>
  <c r="O15" i="1"/>
  <c r="O8" i="1"/>
  <c r="M24" i="1"/>
  <c r="N27" i="1" l="1"/>
  <c r="N24" i="1" s="1"/>
  <c r="M29" i="1"/>
  <c r="L32" i="1"/>
  <c r="L34" i="1" s="1"/>
  <c r="O6" i="1"/>
  <c r="N22" i="1"/>
  <c r="N16" i="1"/>
  <c r="N18" i="1" s="1"/>
  <c r="Q12" i="1"/>
  <c r="P8" i="1"/>
  <c r="P15" i="1"/>
  <c r="M32" i="1" l="1"/>
  <c r="M31" i="1"/>
  <c r="O27" i="1"/>
  <c r="O24" i="1" s="1"/>
  <c r="N29" i="1"/>
  <c r="P6" i="1"/>
  <c r="O22" i="1"/>
  <c r="O16" i="1"/>
  <c r="O18" i="1" s="1"/>
  <c r="Q8" i="1"/>
  <c r="Q15" i="1"/>
  <c r="M34" i="1" l="1"/>
  <c r="N31" i="1"/>
  <c r="N32" i="1"/>
  <c r="P27" i="1"/>
  <c r="P24" i="1" s="1"/>
  <c r="O29" i="1"/>
  <c r="Q6" i="1"/>
  <c r="P22" i="1"/>
  <c r="P16" i="1"/>
  <c r="P18" i="1" s="1"/>
  <c r="O32" i="1" l="1"/>
  <c r="O31" i="1"/>
  <c r="Q27" i="1"/>
  <c r="Q29" i="1" s="1"/>
  <c r="P29" i="1"/>
  <c r="P31" i="1" s="1"/>
  <c r="N34" i="1"/>
  <c r="Q22" i="1"/>
  <c r="Q16" i="1"/>
  <c r="Q18" i="1" s="1"/>
  <c r="Q32" i="1" l="1"/>
  <c r="Q31" i="1"/>
  <c r="Q24" i="1"/>
  <c r="O34" i="1"/>
  <c r="P32" i="1"/>
  <c r="P34" i="1" s="1"/>
  <c r="Q3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<sst xmlns="http://schemas.openxmlformats.org/spreadsheetml/2006/main" count="41" uniqueCount="19">
  <si>
    <t>EBIT</t>
  </si>
  <si>
    <t>Land</t>
  </si>
  <si>
    <t>Building</t>
  </si>
  <si>
    <t>A</t>
  </si>
  <si>
    <t>B</t>
  </si>
  <si>
    <t>NWC</t>
  </si>
  <si>
    <t>Equipment</t>
  </si>
  <si>
    <t>ROIC</t>
  </si>
  <si>
    <t>Depreciation</t>
  </si>
  <si>
    <t>EBITDA</t>
  </si>
  <si>
    <t>Depreciatin</t>
  </si>
  <si>
    <t>Rent-to-Asset</t>
  </si>
  <si>
    <t>Growth Rate</t>
  </si>
  <si>
    <t>Assets</t>
  </si>
  <si>
    <t>Invested Capital</t>
  </si>
  <si>
    <t>WACC</t>
  </si>
  <si>
    <t>Enterprise Value</t>
  </si>
  <si>
    <t>Debt</t>
  </si>
  <si>
    <t>Equity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</si>
</sst>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164" fontId="0" fillId="0" borderId="1" xfId="1" applyNumberFormat="1" applyFont="1" applyBorder="1"/>
    <xf numFmtId="164" fontId="2" fillId="0" borderId="1" xfId="1" applyNumberFormat="1" applyFont="1" applyBorder="1"/>
    <xf numFmtId="164" fontId="0" fillId="0" borderId="1" xfId="0" applyNumberFormat="1" applyBorder="1"/>
    <xf numFmtId="164" fontId="0" fillId="0" borderId="0" xfId="0" applyNumberFormat="1"/>
    <xf numFmtId="10" fontId="0" fillId="0" borderId="0" xfId="2" applyNumberFormat="1" applyFont="1"/>
    <xf numFmtId="0" fontId="0" fillId="0" borderId="5" xfId="0" applyBorder="1"/>
    <xf numFmtId="164" fontId="0" fillId="0" borderId="0" xfId="1" applyNumberFormat="1" applyFont="1" applyBorder="1"/>
    <xf numFmtId="164" fontId="0" fillId="0" borderId="6" xfId="1" applyNumberFormat="1" applyFont="1" applyBorder="1"/>
    <xf numFmtId="0" fontId="0" fillId="0" borderId="7" xfId="0" applyBorder="1"/>
    <xf numFmtId="164" fontId="0" fillId="0" borderId="8" xfId="1" applyNumberFormat="1" applyFont="1" applyBorder="1"/>
    <xf numFmtId="164" fontId="0" fillId="0" borderId="6" xfId="0" applyNumberFormat="1" applyBorder="1"/>
    <xf numFmtId="165" fontId="0" fillId="0" borderId="0" xfId="2" applyNumberFormat="1" applyFont="1" applyBorder="1"/>
    <xf numFmtId="165" fontId="0" fillId="0" borderId="6" xfId="2" applyNumberFormat="1" applyFont="1" applyBorder="1"/>
    <xf numFmtId="0" fontId="0" fillId="0" borderId="6" xfId="0" applyBorder="1"/>
    <xf numFmtId="0" fontId="2" fillId="0" borderId="9" xfId="0" applyFont="1" applyBorder="1"/>
    <xf numFmtId="10" fontId="0" fillId="0" borderId="10" xfId="2" applyNumberFormat="1" applyFont="1" applyBorder="1"/>
    <xf numFmtId="10" fontId="0" fillId="0" borderId="11" xfId="2" applyNumberFormat="1" applyFont="1" applyBorder="1"/>
    <xf numFmtId="0" fontId="2" fillId="0" borderId="12" xfId="0" applyFont="1" applyBorder="1"/>
    <xf numFmtId="9" fontId="2" fillId="0" borderId="13" xfId="0" applyNumberFormat="1" applyFont="1" applyBorder="1"/>
    <xf numFmtId="0" fontId="0" fillId="0" borderId="13" xfId="0" applyBorder="1"/>
    <xf numFmtId="0" fontId="0" fillId="0" borderId="14" xfId="0" applyBorder="1"/>
    <xf numFmtId="0" fontId="0" fillId="0" borderId="8" xfId="0" applyBorder="1"/>
    <xf numFmtId="0" fontId="2" fillId="0" borderId="7" xfId="0" applyFont="1" applyBorder="1"/>
    <xf numFmtId="164" fontId="0" fillId="0" borderId="8" xfId="0" applyNumberFormat="1" applyBorder="1"/>
    <xf numFmtId="0" fontId="0" fillId="0" borderId="2" xfId="0" applyBorder="1"/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164" fontId="2" fillId="0" borderId="8" xfId="1" applyNumberFormat="1" applyFont="1" applyBorder="1"/>
    <xf numFmtId="9" fontId="2" fillId="0" borderId="10" xfId="2" applyFont="1" applyBorder="1"/>
    <xf numFmtId="9" fontId="2" fillId="0" borderId="11" xfId="2" applyFont="1" applyBorder="1"/>
    <xf numFmtId="164" fontId="2" fillId="0" borderId="1" xfId="1" applyNumberFormat="1" applyFont="1" applyFill="1" applyBorder="1"/>
    <xf numFmtId="164" fontId="2" fillId="0" borderId="8" xfId="0" applyNumberFormat="1" applyFont="1" applyBorder="1"/>
    <xf numFmtId="9" fontId="0" fillId="0" borderId="3" xfId="0" applyNumberFormat="1" applyBorder="1"/>
    <xf numFmtId="9" fontId="0" fillId="0" borderId="4" xfId="0" applyNumberFormat="1" applyBorder="1"/>
    <xf numFmtId="164" fontId="0" fillId="0" borderId="0" xfId="0" applyNumberFormat="1" applyBorder="1"/>
    <xf numFmtId="0" fontId="0" fillId="0" borderId="9" xfId="0" applyBorder="1"/>
    <xf numFmtId="164" fontId="0" fillId="0" borderId="10" xfId="0" applyNumberFormat="1" applyBorder="1"/>
    <xf numFmtId="164" fontId="0" fillId="0" borderId="11" xfId="0" applyNumberFormat="1" applyBorder="1"/>
    <xf numFmtId="0" fontId="2" fillId="0" borderId="10" xfId="0" applyFont="1" applyBorder="1"/>
    <xf numFmtId="9" fontId="2" fillId="0" borderId="10" xfId="0" applyNumberFormat="1" applyFont="1" applyBorder="1"/>
    <xf numFmtId="0" fontId="0" fillId="0" borderId="3" xfId="0" applyBorder="1"/>
    <xf numFmtId="0" fontId="0" fillId="0" borderId="4" xfId="0" applyBorder="1"/>
    <xf numFmtId="0" fontId="0" fillId="0" borderId="0" xfId="0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Q34"/>
  <sheetViews>
    <sheetView showGridLines="0" tabSelected="1" workbookViewId="0">
      <selection activeCell="E4" sqref="E4"/>
    </sheetView>
  </sheetViews>
  <sheetFormatPr defaultRowHeight="14.4" x14ac:dyDescent="0.3"/>
  <cols>
    <col min="3" max="3" width="14.109375" bestFit="1" customWidth="1"/>
    <col min="4" max="5" width="10.109375" bestFit="1" customWidth="1"/>
    <col min="6" max="6" width="3.21875" customWidth="1"/>
    <col min="7" max="7" width="14.109375" bestFit="1" customWidth="1"/>
    <col min="9" max="17" width="10.109375" bestFit="1" customWidth="1"/>
  </cols>
  <sheetData>
    <row r="3" spans="3:17" ht="15" thickBot="1" x14ac:dyDescent="0.35">
      <c r="C3" s="40" t="s">
        <v>11</v>
      </c>
      <c r="D3" s="40"/>
      <c r="E3" s="41">
        <v>0.12</v>
      </c>
      <c r="G3" s="40" t="s">
        <v>12</v>
      </c>
      <c r="H3" s="41">
        <v>0.05</v>
      </c>
      <c r="I3" s="44"/>
      <c r="J3" s="44"/>
      <c r="K3" s="44"/>
      <c r="L3" s="44"/>
      <c r="M3" s="44"/>
      <c r="N3" s="44"/>
      <c r="O3" s="44"/>
      <c r="P3" s="44"/>
      <c r="Q3" s="44"/>
    </row>
    <row r="4" spans="3:17" ht="15" thickBot="1" x14ac:dyDescent="0.35"/>
    <row r="5" spans="3:17" x14ac:dyDescent="0.3">
      <c r="C5" s="26"/>
      <c r="D5" s="27" t="s">
        <v>3</v>
      </c>
      <c r="E5" s="28" t="s">
        <v>4</v>
      </c>
      <c r="G5" s="26" t="s">
        <v>3</v>
      </c>
      <c r="H5" s="42" cm="1">
        <f t="array" ref="H5:Q5">_xlfn.SEQUENCE(1,10)</f>
        <v>1</v>
      </c>
      <c r="I5" s="42">
        <v>2</v>
      </c>
      <c r="J5" s="42">
        <v>3</v>
      </c>
      <c r="K5" s="42">
        <v>4</v>
      </c>
      <c r="L5" s="42">
        <v>5</v>
      </c>
      <c r="M5" s="42">
        <v>6</v>
      </c>
      <c r="N5" s="42">
        <v>7</v>
      </c>
      <c r="O5" s="42">
        <v>8</v>
      </c>
      <c r="P5" s="42">
        <v>9</v>
      </c>
      <c r="Q5" s="43">
        <v>10</v>
      </c>
    </row>
    <row r="6" spans="3:17" x14ac:dyDescent="0.3">
      <c r="C6" s="24" t="s">
        <v>9</v>
      </c>
      <c r="D6" s="32">
        <v>7000</v>
      </c>
      <c r="E6" s="33">
        <f>D6-(D10+D9)*E3</f>
        <v>5200</v>
      </c>
      <c r="G6" s="7" t="s">
        <v>9</v>
      </c>
      <c r="H6" s="36">
        <f>D6</f>
        <v>7000</v>
      </c>
      <c r="I6" s="36">
        <f>H6*(1+$H$3)</f>
        <v>7350</v>
      </c>
      <c r="J6" s="36">
        <f>I6*(1+$H$3)</f>
        <v>7717.5</v>
      </c>
      <c r="K6" s="36">
        <f>J6*(1+$H$3)</f>
        <v>8103.375</v>
      </c>
      <c r="L6" s="36">
        <f>K6*(1+$H$3)</f>
        <v>8508.5437500000007</v>
      </c>
      <c r="M6" s="36">
        <f>L6*(1+$H$3)</f>
        <v>8933.970937500002</v>
      </c>
      <c r="N6" s="36">
        <f>M6*(1+$H$3)</f>
        <v>9380.6694843750029</v>
      </c>
      <c r="O6" s="36">
        <f>N6*(1+$H$3)</f>
        <v>9849.7029585937526</v>
      </c>
      <c r="P6" s="36">
        <f>O6*(1+$H$3)</f>
        <v>10342.188106523441</v>
      </c>
      <c r="Q6" s="12">
        <f>P6*(1+$H$3)</f>
        <v>10859.297511849614</v>
      </c>
    </row>
    <row r="7" spans="3:17" x14ac:dyDescent="0.3">
      <c r="C7" s="7"/>
      <c r="D7" s="8"/>
      <c r="E7" s="15"/>
      <c r="G7" s="7"/>
      <c r="H7" s="44"/>
      <c r="I7" s="44"/>
      <c r="J7" s="44"/>
      <c r="K7" s="44"/>
      <c r="L7" s="44"/>
      <c r="M7" s="44"/>
      <c r="N7" s="44"/>
      <c r="O7" s="44"/>
      <c r="P7" s="44"/>
      <c r="Q7" s="15"/>
    </row>
    <row r="8" spans="3:17" x14ac:dyDescent="0.3">
      <c r="C8" s="24" t="s">
        <v>13</v>
      </c>
      <c r="D8" s="3">
        <f>SUM(D9:D12)</f>
        <v>45000</v>
      </c>
      <c r="E8" s="29">
        <f>SUM(E9:E12)</f>
        <v>30000</v>
      </c>
      <c r="G8" s="24" t="s">
        <v>13</v>
      </c>
      <c r="H8" s="4">
        <f>SUM(H9:H12)</f>
        <v>45000</v>
      </c>
      <c r="I8" s="4">
        <f>SUM(I9:I12)</f>
        <v>47250</v>
      </c>
      <c r="J8" s="4">
        <f t="shared" ref="J8:Q8" si="0">SUM(J9:J12)</f>
        <v>49612.5</v>
      </c>
      <c r="K8" s="4">
        <f t="shared" si="0"/>
        <v>52093.125</v>
      </c>
      <c r="L8" s="4">
        <f t="shared" si="0"/>
        <v>54697.78125</v>
      </c>
      <c r="M8" s="4">
        <f t="shared" si="0"/>
        <v>57432.670312500006</v>
      </c>
      <c r="N8" s="4">
        <f t="shared" si="0"/>
        <v>60304.303828125005</v>
      </c>
      <c r="O8" s="4">
        <f t="shared" si="0"/>
        <v>63319.519019531261</v>
      </c>
      <c r="P8" s="4">
        <f t="shared" si="0"/>
        <v>66485.494970507818</v>
      </c>
      <c r="Q8" s="25">
        <f t="shared" si="0"/>
        <v>69809.769719033226</v>
      </c>
    </row>
    <row r="9" spans="3:17" x14ac:dyDescent="0.3">
      <c r="C9" s="7" t="s">
        <v>1</v>
      </c>
      <c r="D9" s="8">
        <v>5000</v>
      </c>
      <c r="E9" s="9">
        <v>0</v>
      </c>
      <c r="G9" s="7" t="s">
        <v>1</v>
      </c>
      <c r="H9" s="36">
        <f>D9</f>
        <v>5000</v>
      </c>
      <c r="I9" s="36">
        <f>H9*(1+$H$3)</f>
        <v>5250</v>
      </c>
      <c r="J9" s="36">
        <f>I9*(1+$H$3)</f>
        <v>5512.5</v>
      </c>
      <c r="K9" s="36">
        <f>J9*(1+$H$3)</f>
        <v>5788.125</v>
      </c>
      <c r="L9" s="36">
        <f>K9*(1+$H$3)</f>
        <v>6077.53125</v>
      </c>
      <c r="M9" s="36">
        <f>L9*(1+$H$3)</f>
        <v>6381.4078125000005</v>
      </c>
      <c r="N9" s="36">
        <f>M9*(1+$H$3)</f>
        <v>6700.4782031250006</v>
      </c>
      <c r="O9" s="36">
        <f>N9*(1+$H$3)</f>
        <v>7035.5021132812508</v>
      </c>
      <c r="P9" s="36">
        <f>O9*(1+$H$3)</f>
        <v>7387.2772189453135</v>
      </c>
      <c r="Q9" s="12">
        <f>P9*(1+$H$3)</f>
        <v>7756.6410798925799</v>
      </c>
    </row>
    <row r="10" spans="3:17" x14ac:dyDescent="0.3">
      <c r="C10" s="7" t="s">
        <v>2</v>
      </c>
      <c r="D10" s="8">
        <v>10000</v>
      </c>
      <c r="E10" s="9">
        <v>0</v>
      </c>
      <c r="G10" s="7" t="s">
        <v>2</v>
      </c>
      <c r="H10" s="36">
        <f>D10</f>
        <v>10000</v>
      </c>
      <c r="I10" s="36">
        <f>H10*(1+$H$3)</f>
        <v>10500</v>
      </c>
      <c r="J10" s="36">
        <f>I10*(1+$H$3)</f>
        <v>11025</v>
      </c>
      <c r="K10" s="36">
        <f>J10*(1+$H$3)</f>
        <v>11576.25</v>
      </c>
      <c r="L10" s="36">
        <f>K10*(1+$H$3)</f>
        <v>12155.0625</v>
      </c>
      <c r="M10" s="36">
        <f>L10*(1+$H$3)</f>
        <v>12762.815625000001</v>
      </c>
      <c r="N10" s="36">
        <f>M10*(1+$H$3)</f>
        <v>13400.956406250001</v>
      </c>
      <c r="O10" s="36">
        <f>N10*(1+$H$3)</f>
        <v>14071.004226562502</v>
      </c>
      <c r="P10" s="36">
        <f>O10*(1+$H$3)</f>
        <v>14774.554437890627</v>
      </c>
      <c r="Q10" s="12">
        <f>P10*(1+$H$3)</f>
        <v>15513.28215978516</v>
      </c>
    </row>
    <row r="11" spans="3:17" x14ac:dyDescent="0.3">
      <c r="C11" s="7" t="s">
        <v>6</v>
      </c>
      <c r="D11" s="8">
        <v>10000</v>
      </c>
      <c r="E11" s="9">
        <f>D11</f>
        <v>10000</v>
      </c>
      <c r="G11" s="7" t="s">
        <v>6</v>
      </c>
      <c r="H11" s="36">
        <f>D11</f>
        <v>10000</v>
      </c>
      <c r="I11" s="8">
        <f>H11*(1+$H$3)</f>
        <v>10500</v>
      </c>
      <c r="J11" s="8">
        <f>I11*(1+$H$3)</f>
        <v>11025</v>
      </c>
      <c r="K11" s="8">
        <f>J11*(1+$H$3)</f>
        <v>11576.25</v>
      </c>
      <c r="L11" s="8">
        <f>K11*(1+$H$3)</f>
        <v>12155.0625</v>
      </c>
      <c r="M11" s="8">
        <f>L11*(1+$H$3)</f>
        <v>12762.815625000001</v>
      </c>
      <c r="N11" s="8">
        <f>M11*(1+$H$3)</f>
        <v>13400.956406250001</v>
      </c>
      <c r="O11" s="8">
        <f>N11*(1+$H$3)</f>
        <v>14071.004226562502</v>
      </c>
      <c r="P11" s="8">
        <f>O11*(1+$H$3)</f>
        <v>14774.554437890627</v>
      </c>
      <c r="Q11" s="9">
        <f>P11*(1+$H$3)</f>
        <v>15513.28215978516</v>
      </c>
    </row>
    <row r="12" spans="3:17" x14ac:dyDescent="0.3">
      <c r="C12" s="10" t="s">
        <v>5</v>
      </c>
      <c r="D12" s="2">
        <v>20000</v>
      </c>
      <c r="E12" s="11">
        <f>D12</f>
        <v>20000</v>
      </c>
      <c r="G12" s="10" t="s">
        <v>5</v>
      </c>
      <c r="H12" s="4">
        <f>D12</f>
        <v>20000</v>
      </c>
      <c r="I12" s="2">
        <f>H12*(1+$H$3)</f>
        <v>21000</v>
      </c>
      <c r="J12" s="2">
        <f>I12*(1+$H$3)</f>
        <v>22050</v>
      </c>
      <c r="K12" s="2">
        <f>J12*(1+$H$3)</f>
        <v>23152.5</v>
      </c>
      <c r="L12" s="2">
        <f>K12*(1+$H$3)</f>
        <v>24310.125</v>
      </c>
      <c r="M12" s="2">
        <f>L12*(1+$H$3)</f>
        <v>25525.631250000002</v>
      </c>
      <c r="N12" s="2">
        <f>M12*(1+$H$3)</f>
        <v>26801.912812500002</v>
      </c>
      <c r="O12" s="2">
        <f>N12*(1+$H$3)</f>
        <v>28142.008453125003</v>
      </c>
      <c r="P12" s="2">
        <f>O12*(1+$H$3)</f>
        <v>29549.108875781254</v>
      </c>
      <c r="Q12" s="11">
        <f>P12*(1+$H$3)</f>
        <v>31026.56431957032</v>
      </c>
    </row>
    <row r="13" spans="3:17" x14ac:dyDescent="0.3">
      <c r="C13" s="7" t="s">
        <v>10</v>
      </c>
      <c r="D13" s="8">
        <f>-(D10/50+D11/10)</f>
        <v>-1200</v>
      </c>
      <c r="E13" s="9">
        <f>-E11/10</f>
        <v>-1000</v>
      </c>
      <c r="G13" s="7" t="s">
        <v>8</v>
      </c>
      <c r="H13" s="36">
        <f>-(H10/50+H11/10)</f>
        <v>-1200</v>
      </c>
      <c r="I13" s="36">
        <f t="shared" ref="I13:Q13" si="1">-(I10/50+I11/10)</f>
        <v>-1260</v>
      </c>
      <c r="J13" s="36">
        <f t="shared" si="1"/>
        <v>-1323</v>
      </c>
      <c r="K13" s="36">
        <f t="shared" si="1"/>
        <v>-1389.15</v>
      </c>
      <c r="L13" s="36">
        <f t="shared" si="1"/>
        <v>-1458.6074999999998</v>
      </c>
      <c r="M13" s="36">
        <f t="shared" si="1"/>
        <v>-1531.537875</v>
      </c>
      <c r="N13" s="36">
        <f t="shared" si="1"/>
        <v>-1608.1147687500002</v>
      </c>
      <c r="O13" s="36">
        <f t="shared" si="1"/>
        <v>-1688.5205071875002</v>
      </c>
      <c r="P13" s="36">
        <f t="shared" si="1"/>
        <v>-1772.9465325468752</v>
      </c>
      <c r="Q13" s="12">
        <f t="shared" si="1"/>
        <v>-1861.5938591742192</v>
      </c>
    </row>
    <row r="14" spans="3:17" x14ac:dyDescent="0.3">
      <c r="C14" s="7"/>
      <c r="E14" s="15"/>
      <c r="G14" s="7"/>
      <c r="H14" s="13"/>
      <c r="I14" s="13"/>
      <c r="J14" s="13"/>
      <c r="K14" s="13"/>
      <c r="L14" s="13"/>
      <c r="M14" s="13"/>
      <c r="N14" s="13"/>
      <c r="O14" s="13"/>
      <c r="P14" s="13"/>
      <c r="Q14" s="14"/>
    </row>
    <row r="15" spans="3:17" x14ac:dyDescent="0.3">
      <c r="C15" s="7" t="s">
        <v>14</v>
      </c>
      <c r="D15" s="5">
        <f>SUM(D9:D13)</f>
        <v>43800</v>
      </c>
      <c r="E15" s="12">
        <f>SUM(E9:E13)</f>
        <v>29000</v>
      </c>
      <c r="G15" s="7" t="s">
        <v>14</v>
      </c>
      <c r="H15" s="36">
        <f>SUM(H9:H13)</f>
        <v>43800</v>
      </c>
      <c r="I15" s="36">
        <f t="shared" ref="I15:Q15" si="2">SUM(I9:I13)</f>
        <v>45990</v>
      </c>
      <c r="J15" s="36">
        <f t="shared" si="2"/>
        <v>48289.5</v>
      </c>
      <c r="K15" s="36">
        <f t="shared" si="2"/>
        <v>50703.974999999999</v>
      </c>
      <c r="L15" s="36">
        <f t="shared" si="2"/>
        <v>53239.173750000002</v>
      </c>
      <c r="M15" s="36">
        <f t="shared" si="2"/>
        <v>55901.132437500004</v>
      </c>
      <c r="N15" s="36">
        <f t="shared" si="2"/>
        <v>58696.189059375007</v>
      </c>
      <c r="O15" s="36">
        <f t="shared" si="2"/>
        <v>61630.998512343758</v>
      </c>
      <c r="P15" s="36">
        <f t="shared" si="2"/>
        <v>64712.548437960941</v>
      </c>
      <c r="Q15" s="12">
        <f t="shared" si="2"/>
        <v>67948.17585985901</v>
      </c>
    </row>
    <row r="16" spans="3:17" x14ac:dyDescent="0.3">
      <c r="C16" s="7" t="s">
        <v>0</v>
      </c>
      <c r="D16" s="5">
        <f>D6+D13</f>
        <v>5800</v>
      </c>
      <c r="E16" s="12">
        <f>E6+E13</f>
        <v>4200</v>
      </c>
      <c r="G16" s="7" t="s">
        <v>0</v>
      </c>
      <c r="H16" s="36">
        <f t="shared" ref="H16:Q16" si="3">H6+H13</f>
        <v>5800</v>
      </c>
      <c r="I16" s="36">
        <f t="shared" si="3"/>
        <v>6090</v>
      </c>
      <c r="J16" s="36">
        <f t="shared" si="3"/>
        <v>6394.5</v>
      </c>
      <c r="K16" s="36">
        <f t="shared" si="3"/>
        <v>6714.2250000000004</v>
      </c>
      <c r="L16" s="36">
        <f t="shared" si="3"/>
        <v>7049.9362500000007</v>
      </c>
      <c r="M16" s="36">
        <f t="shared" si="3"/>
        <v>7402.4330625000021</v>
      </c>
      <c r="N16" s="36">
        <f t="shared" si="3"/>
        <v>7772.5547156250032</v>
      </c>
      <c r="O16" s="36">
        <f t="shared" si="3"/>
        <v>8161.1824514062519</v>
      </c>
      <c r="P16" s="36">
        <f t="shared" si="3"/>
        <v>8569.2415739765656</v>
      </c>
      <c r="Q16" s="12">
        <f t="shared" si="3"/>
        <v>8997.7036526753946</v>
      </c>
    </row>
    <row r="17" spans="3:17" x14ac:dyDescent="0.3">
      <c r="C17" s="7"/>
      <c r="E17" s="15"/>
      <c r="G17" s="7"/>
      <c r="H17" s="44"/>
      <c r="I17" s="44"/>
      <c r="J17" s="44"/>
      <c r="K17" s="44"/>
      <c r="L17" s="44"/>
      <c r="M17" s="44"/>
      <c r="N17" s="44"/>
      <c r="O17" s="44"/>
      <c r="P17" s="44"/>
      <c r="Q17" s="15"/>
    </row>
    <row r="18" spans="3:17" ht="15" thickBot="1" x14ac:dyDescent="0.35">
      <c r="C18" s="16" t="s">
        <v>7</v>
      </c>
      <c r="D18" s="30">
        <f>D16/D15</f>
        <v>0.13242009132420091</v>
      </c>
      <c r="E18" s="31">
        <f>E16/E15</f>
        <v>0.14482758620689656</v>
      </c>
      <c r="G18" s="16" t="s">
        <v>7</v>
      </c>
      <c r="H18" s="17">
        <f>H16/H15</f>
        <v>0.13242009132420091</v>
      </c>
      <c r="I18" s="17">
        <f>I16/I15</f>
        <v>0.13242009132420091</v>
      </c>
      <c r="J18" s="17">
        <f t="shared" ref="J18:Q18" si="4">J16/J15</f>
        <v>0.13242009132420091</v>
      </c>
      <c r="K18" s="17">
        <f t="shared" si="4"/>
        <v>0.13242009132420093</v>
      </c>
      <c r="L18" s="17">
        <f t="shared" si="4"/>
        <v>0.13242009132420093</v>
      </c>
      <c r="M18" s="17">
        <f t="shared" si="4"/>
        <v>0.13242009132420093</v>
      </c>
      <c r="N18" s="17">
        <f t="shared" si="4"/>
        <v>0.13242009132420096</v>
      </c>
      <c r="O18" s="17">
        <f t="shared" si="4"/>
        <v>0.13242009132420093</v>
      </c>
      <c r="P18" s="17">
        <f t="shared" si="4"/>
        <v>0.13242009132420096</v>
      </c>
      <c r="Q18" s="18">
        <f t="shared" si="4"/>
        <v>0.13242009132420093</v>
      </c>
    </row>
    <row r="19" spans="3:17" ht="15" thickBot="1" x14ac:dyDescent="0.35">
      <c r="I19" s="6"/>
      <c r="J19" s="6"/>
      <c r="K19" s="6"/>
      <c r="L19" s="6"/>
      <c r="M19" s="6"/>
      <c r="N19" s="6"/>
      <c r="O19" s="6"/>
      <c r="P19" s="6"/>
      <c r="Q19" s="6"/>
    </row>
    <row r="20" spans="3:17" x14ac:dyDescent="0.3">
      <c r="C20" s="26" t="s">
        <v>15</v>
      </c>
      <c r="D20" s="34">
        <v>0.16</v>
      </c>
      <c r="E20" s="35">
        <f>D20</f>
        <v>0.16</v>
      </c>
      <c r="G20" s="19" t="s">
        <v>12</v>
      </c>
      <c r="H20" s="20">
        <v>0.05</v>
      </c>
      <c r="I20" s="21"/>
      <c r="J20" s="21"/>
      <c r="K20" s="21"/>
      <c r="L20" s="21"/>
      <c r="M20" s="21"/>
      <c r="N20" s="21"/>
      <c r="O20" s="21"/>
      <c r="P20" s="21"/>
      <c r="Q20" s="22"/>
    </row>
    <row r="21" spans="3:17" x14ac:dyDescent="0.3">
      <c r="C21" s="7" t="s">
        <v>16</v>
      </c>
      <c r="D21" s="36">
        <f>I16*(1-H3/D18)/(D20-H3)</f>
        <v>34459.090909090912</v>
      </c>
      <c r="E21" s="12">
        <f>I32*(1-H20/E18)/(E20-H20)</f>
        <v>26250</v>
      </c>
      <c r="F21" s="5"/>
      <c r="G21" s="10" t="s">
        <v>3</v>
      </c>
      <c r="H21" s="1" cm="1">
        <f t="array" ref="H21:Q21">_xlfn.SEQUENCE(1,10)</f>
        <v>1</v>
      </c>
      <c r="I21" s="1">
        <v>2</v>
      </c>
      <c r="J21" s="1">
        <v>3</v>
      </c>
      <c r="K21" s="1">
        <v>4</v>
      </c>
      <c r="L21" s="1">
        <v>5</v>
      </c>
      <c r="M21" s="1">
        <v>6</v>
      </c>
      <c r="N21" s="1">
        <v>7</v>
      </c>
      <c r="O21" s="1">
        <v>8</v>
      </c>
      <c r="P21" s="1">
        <v>9</v>
      </c>
      <c r="Q21" s="23">
        <v>10</v>
      </c>
    </row>
    <row r="22" spans="3:17" x14ac:dyDescent="0.3">
      <c r="C22" s="7" t="s">
        <v>17</v>
      </c>
      <c r="D22" s="36">
        <f>D10+D9</f>
        <v>15000</v>
      </c>
      <c r="E22" s="12">
        <v>0</v>
      </c>
      <c r="G22" s="7" t="s">
        <v>9</v>
      </c>
      <c r="H22" s="5">
        <f>H6-(H9+H10)*$E$3</f>
        <v>5200</v>
      </c>
      <c r="I22" s="5">
        <f>I6-(I9+I10)*$E$3</f>
        <v>5460</v>
      </c>
      <c r="J22" s="5">
        <f>J6-(J9+J10)*$E$3</f>
        <v>5733</v>
      </c>
      <c r="K22" s="5">
        <f>K6-(K9+K10)*$E$3</f>
        <v>6019.65</v>
      </c>
      <c r="L22" s="5">
        <f>L6-(L9+L10)*$E$3</f>
        <v>6320.6325000000006</v>
      </c>
      <c r="M22" s="5">
        <f>M6-(M9+M10)*$E$3</f>
        <v>6636.6641250000021</v>
      </c>
      <c r="N22" s="5">
        <f>N6-(N9+N10)*$E$3</f>
        <v>6968.4973312500024</v>
      </c>
      <c r="O22" s="5">
        <f>O6-(O9+O10)*$E$3</f>
        <v>7316.9221978125024</v>
      </c>
      <c r="P22" s="5">
        <f>P6-(P9+P10)*$E$3</f>
        <v>7682.7683077031288</v>
      </c>
      <c r="Q22" s="12">
        <f>Q6-(Q9+Q10)*$E$3</f>
        <v>8066.9067230882856</v>
      </c>
    </row>
    <row r="23" spans="3:17" ht="15" thickBot="1" x14ac:dyDescent="0.35">
      <c r="C23" s="37" t="s">
        <v>18</v>
      </c>
      <c r="D23" s="38">
        <f>D21-D22</f>
        <v>19459.090909090912</v>
      </c>
      <c r="E23" s="39">
        <f>E21-E22</f>
        <v>26250</v>
      </c>
      <c r="G23" s="7"/>
      <c r="Q23" s="15"/>
    </row>
    <row r="24" spans="3:17" x14ac:dyDescent="0.3">
      <c r="G24" s="24" t="s">
        <v>13</v>
      </c>
      <c r="H24" s="4">
        <f>SUM(H25:H28)</f>
        <v>30000</v>
      </c>
      <c r="I24" s="4">
        <f>SUM(I25:I28)</f>
        <v>31500</v>
      </c>
      <c r="J24" s="4">
        <f t="shared" ref="J24" si="5">SUM(J25:J28)</f>
        <v>33075</v>
      </c>
      <c r="K24" s="4">
        <f t="shared" ref="K24" si="6">SUM(K25:K28)</f>
        <v>34728.75</v>
      </c>
      <c r="L24" s="4">
        <f t="shared" ref="L24" si="7">SUM(L25:L28)</f>
        <v>36465.1875</v>
      </c>
      <c r="M24" s="4">
        <f t="shared" ref="M24" si="8">SUM(M25:M28)</f>
        <v>38288.446875000001</v>
      </c>
      <c r="N24" s="4">
        <f t="shared" ref="N24" si="9">SUM(N25:N28)</f>
        <v>40202.869218750006</v>
      </c>
      <c r="O24" s="4">
        <f t="shared" ref="O24" si="10">SUM(O25:O28)</f>
        <v>42213.012679687505</v>
      </c>
      <c r="P24" s="4">
        <f t="shared" ref="P24" si="11">SUM(P25:P28)</f>
        <v>44323.663313671881</v>
      </c>
      <c r="Q24" s="25">
        <f t="shared" ref="Q24" si="12">SUM(Q25:Q28)</f>
        <v>46539.846479355481</v>
      </c>
    </row>
    <row r="25" spans="3:17" x14ac:dyDescent="0.3">
      <c r="G25" s="7" t="s">
        <v>1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12">
        <v>0</v>
      </c>
    </row>
    <row r="26" spans="3:17" x14ac:dyDescent="0.3">
      <c r="G26" s="7" t="s">
        <v>2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12">
        <v>0</v>
      </c>
    </row>
    <row r="27" spans="3:17" x14ac:dyDescent="0.3">
      <c r="G27" s="7" t="s">
        <v>6</v>
      </c>
      <c r="H27" s="5">
        <f>E11</f>
        <v>10000</v>
      </c>
      <c r="I27" s="8">
        <f>H27*(1+$H$3)</f>
        <v>10500</v>
      </c>
      <c r="J27" s="8">
        <f>I27*(1+$H$3)</f>
        <v>11025</v>
      </c>
      <c r="K27" s="8">
        <f>J27*(1+$H$3)</f>
        <v>11576.25</v>
      </c>
      <c r="L27" s="8">
        <f>K27*(1+$H$3)</f>
        <v>12155.0625</v>
      </c>
      <c r="M27" s="8">
        <f>L27*(1+$H$3)</f>
        <v>12762.815625000001</v>
      </c>
      <c r="N27" s="8">
        <f>M27*(1+$H$3)</f>
        <v>13400.956406250001</v>
      </c>
      <c r="O27" s="8">
        <f>N27*(1+$H$3)</f>
        <v>14071.004226562502</v>
      </c>
      <c r="P27" s="8">
        <f>O27*(1+$H$3)</f>
        <v>14774.554437890627</v>
      </c>
      <c r="Q27" s="9">
        <f>P27*(1+$H$3)</f>
        <v>15513.28215978516</v>
      </c>
    </row>
    <row r="28" spans="3:17" x14ac:dyDescent="0.3">
      <c r="G28" s="10" t="s">
        <v>5</v>
      </c>
      <c r="H28" s="4">
        <f>E12</f>
        <v>20000</v>
      </c>
      <c r="I28" s="2">
        <f>H28*(1+$H$3)</f>
        <v>21000</v>
      </c>
      <c r="J28" s="2">
        <f>I28*(1+$H$3)</f>
        <v>22050</v>
      </c>
      <c r="K28" s="2">
        <f>J28*(1+$H$3)</f>
        <v>23152.5</v>
      </c>
      <c r="L28" s="2">
        <f>K28*(1+$H$3)</f>
        <v>24310.125</v>
      </c>
      <c r="M28" s="2">
        <f>L28*(1+$H$3)</f>
        <v>25525.631250000002</v>
      </c>
      <c r="N28" s="2">
        <f>M28*(1+$H$3)</f>
        <v>26801.912812500002</v>
      </c>
      <c r="O28" s="2">
        <f>N28*(1+$H$3)</f>
        <v>28142.008453125003</v>
      </c>
      <c r="P28" s="2">
        <f>O28*(1+$H$3)</f>
        <v>29549.108875781254</v>
      </c>
      <c r="Q28" s="11">
        <f>P28*(1+$H$3)</f>
        <v>31026.56431957032</v>
      </c>
    </row>
    <row r="29" spans="3:17" x14ac:dyDescent="0.3">
      <c r="G29" s="7" t="s">
        <v>8</v>
      </c>
      <c r="H29" s="5">
        <f>-(H26/50+H27/10)</f>
        <v>-1000</v>
      </c>
      <c r="I29" s="5">
        <f t="shared" ref="I29:Q29" si="13">-(I26/50+I27/10)</f>
        <v>-1050</v>
      </c>
      <c r="J29" s="5">
        <f t="shared" si="13"/>
        <v>-1102.5</v>
      </c>
      <c r="K29" s="5">
        <f t="shared" si="13"/>
        <v>-1157.625</v>
      </c>
      <c r="L29" s="5">
        <f t="shared" si="13"/>
        <v>-1215.5062499999999</v>
      </c>
      <c r="M29" s="5">
        <f t="shared" si="13"/>
        <v>-1276.2815625000001</v>
      </c>
      <c r="N29" s="5">
        <f t="shared" si="13"/>
        <v>-1340.0956406250002</v>
      </c>
      <c r="O29" s="5">
        <f t="shared" si="13"/>
        <v>-1407.1004226562502</v>
      </c>
      <c r="P29" s="5">
        <f t="shared" si="13"/>
        <v>-1477.4554437890627</v>
      </c>
      <c r="Q29" s="12">
        <f t="shared" si="13"/>
        <v>-1551.328215978516</v>
      </c>
    </row>
    <row r="30" spans="3:17" x14ac:dyDescent="0.3">
      <c r="G30" s="7"/>
      <c r="H30" s="13"/>
      <c r="I30" s="13"/>
      <c r="J30" s="13"/>
      <c r="K30" s="13"/>
      <c r="L30" s="13"/>
      <c r="M30" s="13"/>
      <c r="N30" s="13"/>
      <c r="O30" s="13"/>
      <c r="P30" s="13"/>
      <c r="Q30" s="14"/>
    </row>
    <row r="31" spans="3:17" x14ac:dyDescent="0.3">
      <c r="G31" s="7" t="s">
        <v>14</v>
      </c>
      <c r="H31" s="5">
        <f>SUM(H25:H29)</f>
        <v>29000</v>
      </c>
      <c r="I31" s="5">
        <f t="shared" ref="I31:Q31" si="14">SUM(I25:I29)</f>
        <v>30450</v>
      </c>
      <c r="J31" s="5">
        <f t="shared" si="14"/>
        <v>31972.5</v>
      </c>
      <c r="K31" s="5">
        <f t="shared" si="14"/>
        <v>33571.125</v>
      </c>
      <c r="L31" s="5">
        <f t="shared" si="14"/>
        <v>35249.681250000001</v>
      </c>
      <c r="M31" s="5">
        <f t="shared" si="14"/>
        <v>37012.165312500001</v>
      </c>
      <c r="N31" s="5">
        <f t="shared" si="14"/>
        <v>38862.773578125008</v>
      </c>
      <c r="O31" s="5">
        <f t="shared" si="14"/>
        <v>40805.912257031254</v>
      </c>
      <c r="P31" s="5">
        <f t="shared" si="14"/>
        <v>42846.207869882819</v>
      </c>
      <c r="Q31" s="12">
        <f t="shared" si="14"/>
        <v>44988.518263376965</v>
      </c>
    </row>
    <row r="32" spans="3:17" x14ac:dyDescent="0.3">
      <c r="G32" s="7" t="s">
        <v>0</v>
      </c>
      <c r="H32" s="5">
        <f t="shared" ref="H32:Q32" si="15">H22+H29</f>
        <v>4200</v>
      </c>
      <c r="I32" s="5">
        <f t="shared" si="15"/>
        <v>4410</v>
      </c>
      <c r="J32" s="5">
        <f t="shared" si="15"/>
        <v>4630.5</v>
      </c>
      <c r="K32" s="5">
        <f t="shared" si="15"/>
        <v>4862.0249999999996</v>
      </c>
      <c r="L32" s="5">
        <f t="shared" si="15"/>
        <v>5105.1262500000012</v>
      </c>
      <c r="M32" s="5">
        <f t="shared" si="15"/>
        <v>5360.3825625000018</v>
      </c>
      <c r="N32" s="5">
        <f t="shared" si="15"/>
        <v>5628.4016906250017</v>
      </c>
      <c r="O32" s="5">
        <f t="shared" si="15"/>
        <v>5909.8217751562524</v>
      </c>
      <c r="P32" s="5">
        <f t="shared" si="15"/>
        <v>6205.3128639140659</v>
      </c>
      <c r="Q32" s="12">
        <f t="shared" si="15"/>
        <v>6515.5785071097698</v>
      </c>
    </row>
    <row r="33" spans="7:17" x14ac:dyDescent="0.3">
      <c r="G33" s="7"/>
      <c r="Q33" s="15"/>
    </row>
    <row r="34" spans="7:17" ht="15" thickBot="1" x14ac:dyDescent="0.35">
      <c r="G34" s="16" t="s">
        <v>7</v>
      </c>
      <c r="H34" s="17">
        <f>H32/H31</f>
        <v>0.14482758620689656</v>
      </c>
      <c r="I34" s="17">
        <f>I32/I31</f>
        <v>0.14482758620689656</v>
      </c>
      <c r="J34" s="17">
        <f t="shared" ref="J34:Q34" si="16">J32/J31</f>
        <v>0.14482758620689656</v>
      </c>
      <c r="K34" s="17">
        <f t="shared" si="16"/>
        <v>0.14482758620689654</v>
      </c>
      <c r="L34" s="17">
        <f t="shared" si="16"/>
        <v>0.14482758620689659</v>
      </c>
      <c r="M34" s="17">
        <f t="shared" si="16"/>
        <v>0.14482758620689659</v>
      </c>
      <c r="N34" s="17">
        <f t="shared" si="16"/>
        <v>0.14482758620689656</v>
      </c>
      <c r="O34" s="17">
        <f t="shared" si="16"/>
        <v>0.14482758620689659</v>
      </c>
      <c r="P34" s="17">
        <f t="shared" si="16"/>
        <v>0.14482758620689662</v>
      </c>
      <c r="Q34" s="18">
        <f t="shared" si="16"/>
        <v>0.14482758620689659</v>
      </c>
    </row>
  </sheetData>
  <conditionalFormatting sqref="D23:E2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1:E2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2025-04-24T13:42:03Z</dcterms:modified>
</cp:coreProperties>
</file>