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89870f9c02b3cf52/Desktop/"/>
    </mc:Choice>
  </mc:AlternateContent>
  <xr:revisionPtr revIDLastSave="935" documentId="8_{7664759E-7EC5-4130-AE42-369B05C51250}" xr6:coauthVersionLast="47" xr6:coauthVersionMax="47" xr10:uidLastSave="{9F19C8E6-7D24-4564-AB7C-9D011F7DED57}"/>
  <bookViews>
    <workbookView xWindow="-108" yWindow="-108" windowWidth="23256" windowHeight="12456" activeTab="5" xr2:uid="{86D40357-1382-40DA-A0B8-F33FF92C3490}"/>
  </bookViews>
  <sheets>
    <sheet name="NPV vs IRR" sheetId="2" r:id="rId1"/>
    <sheet name="2 or 0 IRR " sheetId="3" r:id="rId2"/>
    <sheet name="Creditor vs Debitor" sheetId="4" r:id="rId3"/>
    <sheet name="2 discount rates" sheetId="5" r:id="rId4"/>
    <sheet name="2 discount rates (2)" sheetId="6" r:id="rId5"/>
    <sheet name="MIRR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7" l="1"/>
  <c r="F13" i="7"/>
  <c r="F14" i="7"/>
  <c r="F15" i="7"/>
  <c r="F16" i="7"/>
  <c r="F17" i="7"/>
  <c r="F18" i="7"/>
  <c r="F19" i="7"/>
  <c r="F20" i="7"/>
  <c r="F11" i="7"/>
  <c r="F10" i="7"/>
  <c r="E15" i="7"/>
  <c r="C6" i="7"/>
  <c r="B11" i="7"/>
  <c r="B12" i="7" s="1"/>
  <c r="B13" i="7" s="1"/>
  <c r="B14" i="7" s="1"/>
  <c r="B15" i="7" s="1"/>
  <c r="B16" i="7" s="1"/>
  <c r="B17" i="7" s="1"/>
  <c r="B18" i="7" s="1"/>
  <c r="B19" i="7" s="1"/>
  <c r="B20" i="7" s="1"/>
  <c r="E16" i="7" s="1"/>
  <c r="C7" i="7"/>
  <c r="G12" i="6"/>
  <c r="F12" i="6"/>
  <c r="H11" i="6"/>
  <c r="D12" i="6"/>
  <c r="D13" i="6" s="1"/>
  <c r="D14" i="6" s="1"/>
  <c r="E11" i="6"/>
  <c r="C12" i="6"/>
  <c r="C13" i="6" s="1"/>
  <c r="D3" i="5"/>
  <c r="D4" i="5"/>
  <c r="D16" i="5"/>
  <c r="D17" i="5" s="1"/>
  <c r="D18" i="5" s="1"/>
  <c r="D19" i="5" s="1"/>
  <c r="D11" i="5"/>
  <c r="D12" i="5" s="1"/>
  <c r="D13" i="5" s="1"/>
  <c r="C16" i="5"/>
  <c r="C17" i="5" s="1"/>
  <c r="C18" i="5" s="1"/>
  <c r="C19" i="5" s="1"/>
  <c r="C11" i="5"/>
  <c r="C12" i="5" s="1"/>
  <c r="C13" i="5" s="1"/>
  <c r="F11" i="4"/>
  <c r="F12" i="4" s="1"/>
  <c r="F13" i="4" s="1"/>
  <c r="F14" i="4" s="1"/>
  <c r="F15" i="4" s="1"/>
  <c r="F16" i="4" s="1"/>
  <c r="F17" i="4" s="1"/>
  <c r="F18" i="4" s="1"/>
  <c r="F10" i="4"/>
  <c r="D5" i="4"/>
  <c r="C5" i="4"/>
  <c r="C4" i="4"/>
  <c r="G8" i="4" s="1"/>
  <c r="D3" i="4"/>
  <c r="D4" i="4" s="1"/>
  <c r="H8" i="4" s="1"/>
  <c r="D3" i="3"/>
  <c r="F11" i="3"/>
  <c r="F12" i="3" s="1"/>
  <c r="F13" i="3" s="1"/>
  <c r="F14" i="3" s="1"/>
  <c r="F15" i="3" s="1"/>
  <c r="F16" i="3" s="1"/>
  <c r="F17" i="3" s="1"/>
  <c r="F18" i="3" s="1"/>
  <c r="F10" i="3"/>
  <c r="C4" i="3"/>
  <c r="G8" i="3" s="1"/>
  <c r="C5" i="3"/>
  <c r="D10" i="2"/>
  <c r="D11" i="2" s="1"/>
  <c r="D12" i="2" s="1"/>
  <c r="D13" i="2" s="1"/>
  <c r="D16" i="2" s="1"/>
  <c r="D3" i="2"/>
  <c r="F10" i="2"/>
  <c r="F11" i="2" s="1"/>
  <c r="F12" i="2" s="1"/>
  <c r="F13" i="2" s="1"/>
  <c r="F14" i="2" s="1"/>
  <c r="F15" i="2" s="1"/>
  <c r="F16" i="2" s="1"/>
  <c r="F17" i="2" s="1"/>
  <c r="F18" i="2" s="1"/>
  <c r="C4" i="2"/>
  <c r="G8" i="2" s="1"/>
  <c r="C5" i="2"/>
  <c r="E14" i="7" l="1"/>
  <c r="E11" i="7"/>
  <c r="E13" i="7"/>
  <c r="E20" i="7"/>
  <c r="E12" i="7"/>
  <c r="G10" i="7"/>
  <c r="E19" i="7"/>
  <c r="E18" i="7"/>
  <c r="E17" i="7"/>
  <c r="H12" i="6"/>
  <c r="F13" i="6"/>
  <c r="F14" i="6" s="1"/>
  <c r="F15" i="6" s="1"/>
  <c r="F16" i="6" s="1"/>
  <c r="F17" i="6" s="1"/>
  <c r="F18" i="6" s="1"/>
  <c r="F19" i="6" s="1"/>
  <c r="F20" i="6" s="1"/>
  <c r="F5" i="6" s="1"/>
  <c r="G13" i="6"/>
  <c r="D15" i="6"/>
  <c r="D16" i="6" s="1"/>
  <c r="D17" i="6" s="1"/>
  <c r="D18" i="6" s="1"/>
  <c r="D19" i="6" s="1"/>
  <c r="D20" i="6" s="1"/>
  <c r="D5" i="6"/>
  <c r="C14" i="6"/>
  <c r="C15" i="6" s="1"/>
  <c r="E13" i="6"/>
  <c r="E12" i="6"/>
  <c r="E14" i="6"/>
  <c r="D5" i="5"/>
  <c r="D14" i="5"/>
  <c r="D6" i="5"/>
  <c r="C6" i="5"/>
  <c r="C14" i="5"/>
  <c r="C5" i="5"/>
  <c r="D4" i="3"/>
  <c r="D4" i="2"/>
  <c r="H8" i="2" s="1"/>
  <c r="G20" i="7" l="1"/>
  <c r="G7" i="7" s="1"/>
  <c r="E7" i="7" s="1"/>
  <c r="C5" i="7"/>
  <c r="G14" i="6"/>
  <c r="H13" i="6"/>
  <c r="C16" i="6"/>
  <c r="E15" i="6"/>
  <c r="D5" i="3"/>
  <c r="H8" i="3"/>
  <c r="D5" i="2"/>
  <c r="G15" i="6" l="1"/>
  <c r="H14" i="6"/>
  <c r="E16" i="6"/>
  <c r="C17" i="6"/>
  <c r="G16" i="6" l="1"/>
  <c r="H15" i="6"/>
  <c r="E17" i="6"/>
  <c r="C18" i="6"/>
  <c r="G17" i="6" l="1"/>
  <c r="H16" i="6"/>
  <c r="E18" i="6"/>
  <c r="C19" i="6"/>
  <c r="H17" i="6" l="1"/>
  <c r="G18" i="6"/>
  <c r="C5" i="6"/>
  <c r="E5" i="6" s="1"/>
  <c r="E19" i="6"/>
  <c r="C20" i="6"/>
  <c r="E20" i="6" s="1"/>
  <c r="E6" i="6" s="1"/>
  <c r="G19" i="6" l="1"/>
  <c r="H18" i="6"/>
  <c r="G20" i="6" l="1"/>
  <c r="H19" i="6"/>
  <c r="H20" i="6" l="1"/>
  <c r="H6" i="6" s="1"/>
  <c r="G5" i="6"/>
  <c r="H5" i="6" s="1"/>
</calcChain>
</file>

<file path=xl/sharedStrings.xml><?xml version="1.0" encoding="utf-8"?>
<sst xmlns="http://schemas.openxmlformats.org/spreadsheetml/2006/main" count="53" uniqueCount="21">
  <si>
    <t>Year</t>
  </si>
  <si>
    <t>Project A</t>
  </si>
  <si>
    <t>Project B</t>
  </si>
  <si>
    <t>CoC</t>
  </si>
  <si>
    <t>NPV</t>
  </si>
  <si>
    <t>IRR</t>
  </si>
  <si>
    <t>COC</t>
  </si>
  <si>
    <t>Long-term CoC</t>
  </si>
  <si>
    <t>Safe-term CoC</t>
  </si>
  <si>
    <t>Revenue</t>
  </si>
  <si>
    <t>Expense</t>
  </si>
  <si>
    <t>Net Flow</t>
  </si>
  <si>
    <t>Risky Flows CoC</t>
  </si>
  <si>
    <t>Safe Flows CoC</t>
  </si>
  <si>
    <t>Project Finance Rate</t>
  </si>
  <si>
    <t>MIRR</t>
  </si>
  <si>
    <t>FV+</t>
  </si>
  <si>
    <t>PV-</t>
  </si>
  <si>
    <t>CF</t>
  </si>
  <si>
    <t>Re-investment r (CoC)</t>
  </si>
  <si>
    <t>Modified Cash Flow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</si>
</sst>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(&quot;$&quot;* #,##0_);_(&quot;$&quot;* \(#,##0\);_(&quot;$&quot;* &quot;-&quot;??_);_(@_)"/>
    <numFmt numFmtId="167" formatCode="_(&quot;$&quot;* #,##0.0_);_(&quot;$&quot;* \(#,##0.0\);_(&quot;$&quot;* &quot;-&quot;??_);_(@_)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Cambria"/>
      <family val="1"/>
      <charset val="204"/>
    </font>
    <font>
      <b/>
      <sz val="11"/>
      <color theme="1"/>
      <name val="Cambria"/>
      <family val="1"/>
      <charset val="204"/>
    </font>
    <font>
      <sz val="11"/>
      <color theme="0"/>
      <name val="Cambria"/>
      <family val="1"/>
      <charset val="204"/>
    </font>
    <font>
      <sz val="11"/>
      <color theme="7" tint="0.79998168889431442"/>
      <name val="Cambria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98">
    <xf numFmtId="0" fontId="0" fillId="0" borderId="0" xfId="0"/>
    <xf numFmtId="0" fontId="0" fillId="0" borderId="0" xfId="0" applyAlignment="1">
      <alignment vertical="center" wrapText="1"/>
    </xf>
    <xf numFmtId="9" fontId="2" fillId="0" borderId="0" xfId="0" applyNumberFormat="1" applyFont="1"/>
    <xf numFmtId="0" fontId="2" fillId="0" borderId="0" xfId="0" applyFont="1"/>
    <xf numFmtId="6" fontId="2" fillId="0" borderId="0" xfId="0" applyNumberFormat="1" applyFont="1"/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2" xfId="0" applyFont="1" applyBorder="1"/>
    <xf numFmtId="8" fontId="2" fillId="0" borderId="2" xfId="0" applyNumberFormat="1" applyFont="1" applyBorder="1"/>
    <xf numFmtId="165" fontId="2" fillId="0" borderId="0" xfId="0" applyNumberFormat="1" applyFont="1"/>
    <xf numFmtId="166" fontId="2" fillId="0" borderId="0" xfId="2" applyNumberFormat="1" applyFont="1"/>
    <xf numFmtId="166" fontId="2" fillId="0" borderId="0" xfId="2" applyNumberFormat="1" applyFont="1" applyAlignment="1">
      <alignment vertical="center" wrapText="1"/>
    </xf>
    <xf numFmtId="166" fontId="2" fillId="0" borderId="0" xfId="2" applyNumberFormat="1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166" fontId="2" fillId="0" borderId="1" xfId="2" applyNumberFormat="1" applyFont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9" fontId="2" fillId="0" borderId="1" xfId="0" applyNumberFormat="1" applyFont="1" applyBorder="1"/>
    <xf numFmtId="0" fontId="2" fillId="0" borderId="1" xfId="0" applyFont="1" applyBorder="1"/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0" fillId="0" borderId="1" xfId="0" applyBorder="1" applyAlignment="1">
      <alignment vertical="center" wrapText="1"/>
    </xf>
    <xf numFmtId="10" fontId="2" fillId="0" borderId="0" xfId="0" applyNumberFormat="1" applyFont="1"/>
    <xf numFmtId="165" fontId="2" fillId="0" borderId="1" xfId="0" applyNumberFormat="1" applyFont="1" applyBorder="1"/>
    <xf numFmtId="166" fontId="2" fillId="4" borderId="0" xfId="2" applyNumberFormat="1" applyFont="1" applyFill="1" applyBorder="1" applyAlignment="1">
      <alignment vertical="center" wrapText="1"/>
    </xf>
    <xf numFmtId="166" fontId="2" fillId="4" borderId="1" xfId="2" applyNumberFormat="1" applyFont="1" applyFill="1" applyBorder="1" applyAlignment="1">
      <alignment vertical="center" wrapText="1"/>
    </xf>
    <xf numFmtId="166" fontId="2" fillId="3" borderId="0" xfId="2" applyNumberFormat="1" applyFont="1" applyFill="1" applyBorder="1" applyAlignment="1">
      <alignment vertical="center" wrapText="1"/>
    </xf>
    <xf numFmtId="0" fontId="3" fillId="2" borderId="2" xfId="0" applyFont="1" applyFill="1" applyBorder="1" applyAlignment="1">
      <alignment horizontal="center" vertical="center" wrapText="1"/>
    </xf>
    <xf numFmtId="44" fontId="2" fillId="4" borderId="0" xfId="2" applyFont="1" applyFill="1" applyBorder="1" applyAlignment="1">
      <alignment vertical="center" wrapText="1"/>
    </xf>
    <xf numFmtId="44" fontId="2" fillId="6" borderId="0" xfId="2" applyFont="1" applyFill="1" applyBorder="1" applyAlignment="1">
      <alignment vertical="center" wrapText="1"/>
    </xf>
    <xf numFmtId="166" fontId="2" fillId="6" borderId="0" xfId="2" applyNumberFormat="1" applyFont="1" applyFill="1" applyBorder="1" applyAlignment="1">
      <alignment vertical="center" wrapText="1"/>
    </xf>
    <xf numFmtId="166" fontId="2" fillId="6" borderId="1" xfId="2" applyNumberFormat="1" applyFont="1" applyFill="1" applyBorder="1" applyAlignment="1">
      <alignment vertical="center" wrapText="1"/>
    </xf>
    <xf numFmtId="3" fontId="2" fillId="0" borderId="0" xfId="0" applyNumberFormat="1" applyFont="1" applyAlignment="1">
      <alignment vertical="center" wrapText="1"/>
    </xf>
    <xf numFmtId="0" fontId="2" fillId="3" borderId="0" xfId="0" applyFont="1" applyFill="1" applyAlignment="1">
      <alignment vertical="center" wrapText="1"/>
    </xf>
    <xf numFmtId="0" fontId="2" fillId="4" borderId="0" xfId="0" applyFont="1" applyFill="1" applyAlignment="1">
      <alignment vertical="center" wrapText="1"/>
    </xf>
    <xf numFmtId="0" fontId="2" fillId="4" borderId="1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167" fontId="2" fillId="5" borderId="5" xfId="2" applyNumberFormat="1" applyFont="1" applyFill="1" applyBorder="1" applyAlignment="1">
      <alignment vertical="center" wrapText="1"/>
    </xf>
    <xf numFmtId="166" fontId="2" fillId="5" borderId="6" xfId="2" applyNumberFormat="1" applyFont="1" applyFill="1" applyBorder="1" applyAlignment="1">
      <alignment vertical="center" wrapText="1"/>
    </xf>
    <xf numFmtId="166" fontId="2" fillId="5" borderId="5" xfId="0" applyNumberFormat="1" applyFont="1" applyFill="1" applyBorder="1" applyAlignment="1">
      <alignment vertical="center" wrapText="1"/>
    </xf>
    <xf numFmtId="166" fontId="2" fillId="5" borderId="6" xfId="0" applyNumberFormat="1" applyFont="1" applyFill="1" applyBorder="1" applyAlignment="1">
      <alignment vertical="center" wrapText="1"/>
    </xf>
    <xf numFmtId="166" fontId="2" fillId="5" borderId="7" xfId="0" applyNumberFormat="1" applyFont="1" applyFill="1" applyBorder="1" applyAlignment="1">
      <alignment vertical="center" wrapText="1"/>
    </xf>
    <xf numFmtId="166" fontId="2" fillId="5" borderId="8" xfId="0" applyNumberFormat="1" applyFont="1" applyFill="1" applyBorder="1" applyAlignment="1">
      <alignment vertical="center" wrapText="1"/>
    </xf>
    <xf numFmtId="167" fontId="2" fillId="3" borderId="5" xfId="2" applyNumberFormat="1" applyFont="1" applyFill="1" applyBorder="1" applyAlignment="1">
      <alignment vertical="center" wrapText="1"/>
    </xf>
    <xf numFmtId="166" fontId="2" fillId="3" borderId="6" xfId="2" applyNumberFormat="1" applyFont="1" applyFill="1" applyBorder="1" applyAlignment="1">
      <alignment vertical="center" wrapText="1"/>
    </xf>
    <xf numFmtId="166" fontId="2" fillId="3" borderId="5" xfId="0" applyNumberFormat="1" applyFont="1" applyFill="1" applyBorder="1" applyAlignment="1">
      <alignment vertical="center" wrapText="1"/>
    </xf>
    <xf numFmtId="166" fontId="2" fillId="3" borderId="7" xfId="0" applyNumberFormat="1" applyFont="1" applyFill="1" applyBorder="1" applyAlignment="1">
      <alignment vertical="center" wrapText="1"/>
    </xf>
    <xf numFmtId="166" fontId="2" fillId="3" borderId="8" xfId="2" applyNumberFormat="1" applyFont="1" applyFill="1" applyBorder="1" applyAlignment="1">
      <alignment vertical="center" wrapText="1"/>
    </xf>
    <xf numFmtId="9" fontId="2" fillId="0" borderId="9" xfId="0" applyNumberFormat="1" applyFont="1" applyBorder="1"/>
    <xf numFmtId="9" fontId="2" fillId="0" borderId="10" xfId="0" applyNumberFormat="1" applyFont="1" applyBorder="1"/>
    <xf numFmtId="9" fontId="2" fillId="0" borderId="11" xfId="0" applyNumberFormat="1" applyFont="1" applyBorder="1"/>
    <xf numFmtId="9" fontId="2" fillId="0" borderId="5" xfId="0" applyNumberFormat="1" applyFont="1" applyBorder="1"/>
    <xf numFmtId="9" fontId="2" fillId="0" borderId="6" xfId="0" applyNumberFormat="1" applyFont="1" applyBorder="1"/>
    <xf numFmtId="0" fontId="2" fillId="0" borderId="7" xfId="0" applyFont="1" applyBorder="1" applyAlignment="1">
      <alignment horizontal="left" vertical="center"/>
    </xf>
    <xf numFmtId="0" fontId="2" fillId="0" borderId="5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0" borderId="9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6" fontId="2" fillId="7" borderId="6" xfId="0" applyNumberFormat="1" applyFont="1" applyFill="1" applyBorder="1"/>
    <xf numFmtId="165" fontId="2" fillId="4" borderId="8" xfId="0" applyNumberFormat="1" applyFont="1" applyFill="1" applyBorder="1"/>
    <xf numFmtId="6" fontId="2" fillId="6" borderId="6" xfId="0" applyNumberFormat="1" applyFont="1" applyFill="1" applyBorder="1"/>
    <xf numFmtId="165" fontId="2" fillId="5" borderId="8" xfId="0" applyNumberFormat="1" applyFont="1" applyFill="1" applyBorder="1"/>
    <xf numFmtId="166" fontId="4" fillId="8" borderId="5" xfId="0" applyNumberFormat="1" applyFont="1" applyFill="1" applyBorder="1" applyAlignment="1">
      <alignment vertical="center" wrapText="1"/>
    </xf>
    <xf numFmtId="44" fontId="4" fillId="8" borderId="0" xfId="2" applyFont="1" applyFill="1" applyBorder="1" applyAlignment="1">
      <alignment vertical="center" wrapText="1"/>
    </xf>
    <xf numFmtId="166" fontId="4" fillId="0" borderId="5" xfId="0" applyNumberFormat="1" applyFont="1" applyBorder="1" applyAlignment="1">
      <alignment vertical="center" wrapText="1"/>
    </xf>
    <xf numFmtId="44" fontId="4" fillId="0" borderId="0" xfId="2" applyFont="1" applyFill="1" applyBorder="1" applyAlignment="1">
      <alignment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166" fontId="2" fillId="0" borderId="0" xfId="2" applyNumberFormat="1" applyFont="1" applyFill="1" applyBorder="1" applyAlignment="1">
      <alignment vertical="center" wrapText="1"/>
    </xf>
    <xf numFmtId="166" fontId="2" fillId="0" borderId="1" xfId="2" applyNumberFormat="1" applyFont="1" applyFill="1" applyBorder="1" applyAlignment="1">
      <alignment vertical="center" wrapText="1"/>
    </xf>
    <xf numFmtId="0" fontId="2" fillId="0" borderId="0" xfId="0" applyFont="1" applyBorder="1" applyAlignment="1">
      <alignment horizontal="left" vertical="center"/>
    </xf>
    <xf numFmtId="165" fontId="2" fillId="0" borderId="0" xfId="0" applyNumberFormat="1" applyFont="1" applyBorder="1"/>
    <xf numFmtId="0" fontId="2" fillId="9" borderId="1" xfId="0" applyFont="1" applyFill="1" applyBorder="1" applyAlignment="1">
      <alignment horizontal="center"/>
    </xf>
    <xf numFmtId="0" fontId="2" fillId="0" borderId="5" xfId="0" applyFont="1" applyFill="1" applyBorder="1" applyAlignment="1">
      <alignment vertical="center" wrapText="1"/>
    </xf>
    <xf numFmtId="166" fontId="0" fillId="4" borderId="6" xfId="2" applyNumberFormat="1" applyFont="1" applyFill="1" applyBorder="1"/>
    <xf numFmtId="0" fontId="2" fillId="0" borderId="7" xfId="0" applyFont="1" applyFill="1" applyBorder="1" applyAlignment="1">
      <alignment vertical="center" wrapText="1"/>
    </xf>
    <xf numFmtId="166" fontId="0" fillId="4" borderId="8" xfId="2" applyNumberFormat="1" applyFont="1" applyFill="1" applyBorder="1"/>
    <xf numFmtId="0" fontId="3" fillId="9" borderId="3" xfId="0" applyFont="1" applyFill="1" applyBorder="1" applyAlignment="1">
      <alignment horizontal="center" vertical="center" wrapText="1"/>
    </xf>
    <xf numFmtId="0" fontId="3" fillId="9" borderId="2" xfId="0" applyFont="1" applyFill="1" applyBorder="1" applyAlignment="1">
      <alignment horizontal="center" vertical="center" wrapText="1"/>
    </xf>
    <xf numFmtId="0" fontId="3" fillId="9" borderId="4" xfId="0" applyFont="1" applyFill="1" applyBorder="1" applyAlignment="1">
      <alignment horizontal="center" vertical="center" wrapText="1"/>
    </xf>
    <xf numFmtId="166" fontId="2" fillId="0" borderId="5" xfId="2" applyNumberFormat="1" applyFont="1" applyFill="1" applyBorder="1" applyAlignment="1">
      <alignment vertical="center" wrapText="1"/>
    </xf>
    <xf numFmtId="166" fontId="2" fillId="9" borderId="6" xfId="2" applyNumberFormat="1" applyFont="1" applyFill="1" applyBorder="1" applyAlignment="1">
      <alignment vertical="center" wrapText="1"/>
    </xf>
    <xf numFmtId="166" fontId="2" fillId="0" borderId="7" xfId="2" applyNumberFormat="1" applyFont="1" applyFill="1" applyBorder="1" applyAlignment="1">
      <alignment vertical="center" wrapText="1"/>
    </xf>
    <xf numFmtId="166" fontId="2" fillId="9" borderId="8" xfId="2" applyNumberFormat="1" applyFont="1" applyFill="1" applyBorder="1" applyAlignment="1">
      <alignment vertical="center" wrapText="1"/>
    </xf>
    <xf numFmtId="0" fontId="2" fillId="0" borderId="0" xfId="0" applyFont="1" applyBorder="1"/>
    <xf numFmtId="0" fontId="2" fillId="4" borderId="7" xfId="0" applyFont="1" applyFill="1" applyBorder="1" applyAlignment="1">
      <alignment horizontal="left" vertical="center"/>
    </xf>
    <xf numFmtId="10" fontId="2" fillId="9" borderId="8" xfId="0" applyNumberFormat="1" applyFont="1" applyFill="1" applyBorder="1"/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6" fontId="2" fillId="0" borderId="6" xfId="0" applyNumberFormat="1" applyFont="1" applyFill="1" applyBorder="1"/>
    <xf numFmtId="165" fontId="2" fillId="0" borderId="6" xfId="0" applyNumberFormat="1" applyFont="1" applyBorder="1"/>
    <xf numFmtId="10" fontId="2" fillId="4" borderId="8" xfId="0" applyNumberFormat="1" applyFont="1" applyFill="1" applyBorder="1"/>
    <xf numFmtId="0" fontId="2" fillId="0" borderId="9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164" fontId="5" fillId="9" borderId="7" xfId="1" applyNumberFormat="1" applyFont="1" applyFill="1" applyBorder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1"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NPV =f(CoC)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'NPV vs IRR'!$G$7</c:f>
              <c:strCache>
                <c:ptCount val="1"/>
                <c:pt idx="0">
                  <c:v>Project 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'NPV vs IRR'!$F$9:$F$18</c:f>
              <c:numCache>
                <c:formatCode>0.0%</c:formatCode>
                <c:ptCount val="10"/>
                <c:pt idx="0">
                  <c:v>0.05</c:v>
                </c:pt>
                <c:pt idx="1">
                  <c:v>6.0000000000000005E-2</c:v>
                </c:pt>
                <c:pt idx="2">
                  <c:v>7.0000000000000007E-2</c:v>
                </c:pt>
                <c:pt idx="3">
                  <c:v>0.08</c:v>
                </c:pt>
                <c:pt idx="4">
                  <c:v>0.09</c:v>
                </c:pt>
                <c:pt idx="5">
                  <c:v>9.9999999999999992E-2</c:v>
                </c:pt>
                <c:pt idx="6">
                  <c:v>0.10999999999999999</c:v>
                </c:pt>
                <c:pt idx="7">
                  <c:v>0.11999999999999998</c:v>
                </c:pt>
                <c:pt idx="8">
                  <c:v>0.12999999999999998</c:v>
                </c:pt>
                <c:pt idx="9">
                  <c:v>0.13999999999999999</c:v>
                </c:pt>
              </c:numCache>
            </c:numRef>
          </c:cat>
          <c:val>
            <c:numRef>
              <c:f>'NPV vs IRR'!$G$9:$G$18</c:f>
              <c:numCache>
                <c:formatCode>_("$"* #,##0_);_("$"* \(#,##0\);_("$"* "-"??_);_(@_)</c:formatCode>
                <c:ptCount val="10"/>
                <c:pt idx="0">
                  <c:v>1873.9972447807777</c:v>
                </c:pt>
                <c:pt idx="1">
                  <c:v>1693.1566616351156</c:v>
                </c:pt>
                <c:pt idx="2">
                  <c:v>1526.6039432180646</c:v>
                </c:pt>
                <c:pt idx="3">
                  <c:v>1373.0317969425878</c:v>
                </c:pt>
                <c:pt idx="4">
                  <c:v>1231.2666400640223</c:v>
                </c:pt>
                <c:pt idx="5">
                  <c:v>1100.2536178321925</c:v>
                </c:pt>
                <c:pt idx="6">
                  <c:v>979.04343650665101</c:v>
                </c:pt>
                <c:pt idx="7">
                  <c:v>866.7807757770006</c:v>
                </c:pt>
                <c:pt idx="8">
                  <c:v>762.69407761537832</c:v>
                </c:pt>
                <c:pt idx="9">
                  <c:v>666.08653633383392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323-414B-947E-D7D8BAC784EB}"/>
            </c:ext>
          </c:extLst>
        </c:ser>
        <c:ser>
          <c:idx val="1"/>
          <c:order val="1"/>
          <c:tx>
            <c:strRef>
              <c:f>'NPV vs IRR'!$H$7</c:f>
              <c:strCache>
                <c:ptCount val="1"/>
                <c:pt idx="0">
                  <c:v>Project B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'NPV vs IRR'!$F$9:$F$18</c:f>
              <c:numCache>
                <c:formatCode>0.0%</c:formatCode>
                <c:ptCount val="10"/>
                <c:pt idx="0">
                  <c:v>0.05</c:v>
                </c:pt>
                <c:pt idx="1">
                  <c:v>6.0000000000000005E-2</c:v>
                </c:pt>
                <c:pt idx="2">
                  <c:v>7.0000000000000007E-2</c:v>
                </c:pt>
                <c:pt idx="3">
                  <c:v>0.08</c:v>
                </c:pt>
                <c:pt idx="4">
                  <c:v>0.09</c:v>
                </c:pt>
                <c:pt idx="5">
                  <c:v>9.9999999999999992E-2</c:v>
                </c:pt>
                <c:pt idx="6">
                  <c:v>0.10999999999999999</c:v>
                </c:pt>
                <c:pt idx="7">
                  <c:v>0.11999999999999998</c:v>
                </c:pt>
                <c:pt idx="8">
                  <c:v>0.12999999999999998</c:v>
                </c:pt>
                <c:pt idx="9">
                  <c:v>0.13999999999999999</c:v>
                </c:pt>
              </c:numCache>
            </c:numRef>
          </c:cat>
          <c:val>
            <c:numRef>
              <c:f>'NPV vs IRR'!$H$9:$H$18</c:f>
              <c:numCache>
                <c:formatCode>_("$"* #,##0_);_("$"* \(#,##0\);_("$"* "-"??_);_(@_)</c:formatCode>
                <c:ptCount val="10"/>
                <c:pt idx="0">
                  <c:v>1416.6024821802694</c:v>
                </c:pt>
                <c:pt idx="1">
                  <c:v>1343.59649095041</c:v>
                </c:pt>
                <c:pt idx="2">
                  <c:v>1274.3889526505454</c:v>
                </c:pt>
                <c:pt idx="3">
                  <c:v>1208.7114690764524</c:v>
                </c:pt>
                <c:pt idx="4">
                  <c:v>1146.3189485313155</c:v>
                </c:pt>
                <c:pt idx="5">
                  <c:v>1086.9872562024912</c:v>
                </c:pt>
                <c:pt idx="6">
                  <c:v>1030.5111299893144</c:v>
                </c:pt>
                <c:pt idx="7">
                  <c:v>976.70232893355205</c:v>
                </c:pt>
                <c:pt idx="8">
                  <c:v>925.3879857889599</c:v>
                </c:pt>
                <c:pt idx="9">
                  <c:v>876.40913902643729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323-414B-947E-D7D8BAC784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58420367"/>
        <c:axId val="1658429007"/>
      </c:lineChart>
      <c:catAx>
        <c:axId val="165842036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Cost of Capital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58429007"/>
        <c:crosses val="autoZero"/>
        <c:auto val="1"/>
        <c:lblAlgn val="ctr"/>
        <c:lblOffset val="100"/>
        <c:noMultiLvlLbl val="0"/>
      </c:catAx>
      <c:valAx>
        <c:axId val="1658429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NPV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584203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lt1"/>
    </a:solidFill>
    <a:ln w="19050" cap="flat" cmpd="sng" algn="ctr">
      <a:solidFill>
        <a:schemeClr val="accent2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Double IRR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xVal>
            <c:numRef>
              <c:f>'2 or 0 IRR '!$F$9:$F$18</c:f>
              <c:numCache>
                <c:formatCode>0.0%</c:formatCode>
                <c:ptCount val="10"/>
                <c:pt idx="0">
                  <c:v>-0.2</c:v>
                </c:pt>
                <c:pt idx="1">
                  <c:v>-0.1</c:v>
                </c:pt>
                <c:pt idx="2">
                  <c:v>0</c:v>
                </c:pt>
                <c:pt idx="3">
                  <c:v>0.1</c:v>
                </c:pt>
                <c:pt idx="4">
                  <c:v>0.2</c:v>
                </c:pt>
                <c:pt idx="5">
                  <c:v>0.30000000000000004</c:v>
                </c:pt>
                <c:pt idx="6">
                  <c:v>0.4</c:v>
                </c:pt>
                <c:pt idx="7">
                  <c:v>0.5</c:v>
                </c:pt>
                <c:pt idx="8">
                  <c:v>0.6</c:v>
                </c:pt>
                <c:pt idx="9">
                  <c:v>0.7</c:v>
                </c:pt>
              </c:numCache>
            </c:numRef>
          </c:xVal>
          <c:yVal>
            <c:numRef>
              <c:f>'2 or 0 IRR '!$G$9:$G$18</c:f>
              <c:numCache>
                <c:formatCode>_("$"* #,##0_);_("$"* \(#,##0\);_("$"* "-"??_);_(@_)</c:formatCode>
                <c:ptCount val="10"/>
                <c:pt idx="0">
                  <c:v>-776.29899978637468</c:v>
                </c:pt>
                <c:pt idx="1">
                  <c:v>2293.5411812977209</c:v>
                </c:pt>
                <c:pt idx="2">
                  <c:v>1900</c:v>
                </c:pt>
                <c:pt idx="3">
                  <c:v>1080.0710107093623</c:v>
                </c:pt>
                <c:pt idx="4">
                  <c:v>396.02531669937252</c:v>
                </c:pt>
                <c:pt idx="5">
                  <c:v>-97.482588658520172</c:v>
                </c:pt>
                <c:pt idx="6">
                  <c:v>-439.45160483777443</c:v>
                </c:pt>
                <c:pt idx="7">
                  <c:v>-674.12487933749935</c:v>
                </c:pt>
                <c:pt idx="8">
                  <c:v>-835.28744662180566</c:v>
                </c:pt>
                <c:pt idx="9">
                  <c:v>-946.3824330267438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6E0-46C8-89E2-7E601BD9F1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55455855"/>
        <c:axId val="1655457295"/>
      </c:scatterChart>
      <c:valAx>
        <c:axId val="16554558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55457295"/>
        <c:crosses val="autoZero"/>
        <c:crossBetween val="midCat"/>
      </c:valAx>
      <c:valAx>
        <c:axId val="16554572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5545585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905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cap="all" spc="100" normalizeH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NO IRR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28575" cap="rnd">
              <a:solidFill>
                <a:schemeClr val="lt1">
                  <a:alpha val="50000"/>
                </a:schemeClr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circle"/>
            <c:size val="6"/>
            <c:spPr>
              <a:solidFill>
                <a:schemeClr val="accent1"/>
              </a:solidFill>
              <a:ln w="22225">
                <a:solidFill>
                  <a:schemeClr val="lt1"/>
                </a:solidFill>
                <a:round/>
              </a:ln>
              <a:effectLst/>
            </c:spPr>
          </c:marker>
          <c:xVal>
            <c:numRef>
              <c:f>'2 or 0 IRR '!$F$9:$F$18</c:f>
              <c:numCache>
                <c:formatCode>0.0%</c:formatCode>
                <c:ptCount val="10"/>
                <c:pt idx="0">
                  <c:v>-0.2</c:v>
                </c:pt>
                <c:pt idx="1">
                  <c:v>-0.1</c:v>
                </c:pt>
                <c:pt idx="2">
                  <c:v>0</c:v>
                </c:pt>
                <c:pt idx="3">
                  <c:v>0.1</c:v>
                </c:pt>
                <c:pt idx="4">
                  <c:v>0.2</c:v>
                </c:pt>
                <c:pt idx="5">
                  <c:v>0.30000000000000004</c:v>
                </c:pt>
                <c:pt idx="6">
                  <c:v>0.4</c:v>
                </c:pt>
                <c:pt idx="7">
                  <c:v>0.5</c:v>
                </c:pt>
                <c:pt idx="8">
                  <c:v>0.6</c:v>
                </c:pt>
                <c:pt idx="9">
                  <c:v>0.7</c:v>
                </c:pt>
              </c:numCache>
            </c:numRef>
          </c:xVal>
          <c:yVal>
            <c:numRef>
              <c:f>'2 or 0 IRR '!$H$9:$H$18</c:f>
              <c:numCache>
                <c:formatCode>_("$"* #,##0_);_("$"* \(#,##0\);_("$"* "-"??_);_(@_)</c:formatCode>
                <c:ptCount val="10"/>
                <c:pt idx="0">
                  <c:v>2199.5422363281232</c:v>
                </c:pt>
                <c:pt idx="1">
                  <c:v>550.19182219864399</c:v>
                </c:pt>
                <c:pt idx="2">
                  <c:v>135</c:v>
                </c:pt>
                <c:pt idx="3">
                  <c:v>108.93703375203495</c:v>
                </c:pt>
                <c:pt idx="4">
                  <c:v>200.78403337429506</c:v>
                </c:pt>
                <c:pt idx="5">
                  <c:v>318.87049135101142</c:v>
                </c:pt>
                <c:pt idx="6">
                  <c:v>432.452680747969</c:v>
                </c:pt>
                <c:pt idx="7">
                  <c:v>532.45541838134443</c:v>
                </c:pt>
                <c:pt idx="8">
                  <c:v>617.56335273385048</c:v>
                </c:pt>
                <c:pt idx="9">
                  <c:v>689.07737627351162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C82-4B36-86EA-99365A41E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08934831"/>
        <c:axId val="1508937231"/>
      </c:scatterChart>
      <c:valAx>
        <c:axId val="150893483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alpha val="2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alpha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08937231"/>
        <c:crosses val="autoZero"/>
        <c:crossBetween val="midCat"/>
      </c:valAx>
      <c:valAx>
        <c:axId val="1508937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alpha val="2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0893483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Debitor vs Creditor IRR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'Creditor vs Debitor'!$C$7</c:f>
              <c:strCache>
                <c:ptCount val="1"/>
                <c:pt idx="0">
                  <c:v>Project A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'Creditor vs Debitor'!$F$9:$F$18</c:f>
              <c:numCache>
                <c:formatCode>0.0%</c:formatCode>
                <c:ptCount val="10"/>
                <c:pt idx="0">
                  <c:v>-0.2</c:v>
                </c:pt>
                <c:pt idx="1">
                  <c:v>-0.1</c:v>
                </c:pt>
                <c:pt idx="2">
                  <c:v>0</c:v>
                </c:pt>
                <c:pt idx="3">
                  <c:v>0.1</c:v>
                </c:pt>
                <c:pt idx="4">
                  <c:v>0.2</c:v>
                </c:pt>
                <c:pt idx="5">
                  <c:v>0.30000000000000004</c:v>
                </c:pt>
                <c:pt idx="6">
                  <c:v>0.4</c:v>
                </c:pt>
                <c:pt idx="7">
                  <c:v>0.5</c:v>
                </c:pt>
                <c:pt idx="8">
                  <c:v>0.6</c:v>
                </c:pt>
                <c:pt idx="9">
                  <c:v>0.7</c:v>
                </c:pt>
              </c:numCache>
            </c:numRef>
          </c:xVal>
          <c:yVal>
            <c:numRef>
              <c:f>'Creditor vs Debitor'!$G$9:$G$18</c:f>
              <c:numCache>
                <c:formatCode>_("$"* #,##0_);_("$"* \(#,##0\);_("$"* "-"??_);_(@_)</c:formatCode>
                <c:ptCount val="10"/>
                <c:pt idx="0">
                  <c:v>4267.3322200775119</c:v>
                </c:pt>
                <c:pt idx="1">
                  <c:v>1327.6055486747018</c:v>
                </c:pt>
                <c:pt idx="2">
                  <c:v>230</c:v>
                </c:pt>
                <c:pt idx="3">
                  <c:v>-251.08564863255242</c:v>
                </c:pt>
                <c:pt idx="4">
                  <c:v>-492.05818224721213</c:v>
                </c:pt>
                <c:pt idx="5">
                  <c:v>-626.83911560597016</c:v>
                </c:pt>
                <c:pt idx="6">
                  <c:v>-709.3343355190741</c:v>
                </c:pt>
                <c:pt idx="7">
                  <c:v>-763.64172128232485</c:v>
                </c:pt>
                <c:pt idx="8">
                  <c:v>-801.54614099301398</c:v>
                </c:pt>
                <c:pt idx="9">
                  <c:v>-829.27296130621039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7F0-4BF4-9318-265C2AD452A7}"/>
            </c:ext>
          </c:extLst>
        </c:ser>
        <c:ser>
          <c:idx val="1"/>
          <c:order val="1"/>
          <c:tx>
            <c:strRef>
              <c:f>'Creditor vs Debitor'!$D$7</c:f>
              <c:strCache>
                <c:ptCount val="1"/>
                <c:pt idx="0">
                  <c:v>Project B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'Creditor vs Debitor'!$F$9:$F$18</c:f>
              <c:numCache>
                <c:formatCode>0.0%</c:formatCode>
                <c:ptCount val="10"/>
                <c:pt idx="0">
                  <c:v>-0.2</c:v>
                </c:pt>
                <c:pt idx="1">
                  <c:v>-0.1</c:v>
                </c:pt>
                <c:pt idx="2">
                  <c:v>0</c:v>
                </c:pt>
                <c:pt idx="3">
                  <c:v>0.1</c:v>
                </c:pt>
                <c:pt idx="4">
                  <c:v>0.2</c:v>
                </c:pt>
                <c:pt idx="5">
                  <c:v>0.30000000000000004</c:v>
                </c:pt>
                <c:pt idx="6">
                  <c:v>0.4</c:v>
                </c:pt>
                <c:pt idx="7">
                  <c:v>0.5</c:v>
                </c:pt>
                <c:pt idx="8">
                  <c:v>0.6</c:v>
                </c:pt>
                <c:pt idx="9">
                  <c:v>0.7</c:v>
                </c:pt>
              </c:numCache>
            </c:numRef>
          </c:xVal>
          <c:yVal>
            <c:numRef>
              <c:f>'Creditor vs Debitor'!$H$9:$H$18</c:f>
              <c:numCache>
                <c:formatCode>_("$"* #,##0_);_("$"* \(#,##0\);_("$"* "-"??_);_(@_)</c:formatCode>
                <c:ptCount val="10"/>
                <c:pt idx="0">
                  <c:v>-3801.6709327697727</c:v>
                </c:pt>
                <c:pt idx="1">
                  <c:v>-1184.2069491350799</c:v>
                </c:pt>
                <c:pt idx="2">
                  <c:v>-180</c:v>
                </c:pt>
                <c:pt idx="3">
                  <c:v>270.36281310402899</c:v>
                </c:pt>
                <c:pt idx="4">
                  <c:v>500.13346139170437</c:v>
                </c:pt>
                <c:pt idx="5">
                  <c:v>630.4660231202904</c:v>
                </c:pt>
                <c:pt idx="6">
                  <c:v>711.06291617075442</c:v>
                </c:pt>
                <c:pt idx="7">
                  <c:v>764.50879777811645</c:v>
                </c:pt>
                <c:pt idx="8">
                  <c:v>802.00088834390044</c:v>
                </c:pt>
                <c:pt idx="9">
                  <c:v>829.52097792961831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7F0-4BF4-9318-265C2AD452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6538063"/>
        <c:axId val="706537583"/>
      </c:scatterChart>
      <c:valAx>
        <c:axId val="7065380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6537583"/>
        <c:crosses val="autoZero"/>
        <c:crossBetween val="midCat"/>
      </c:valAx>
      <c:valAx>
        <c:axId val="7065375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NPV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653806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lt1"/>
    </a:solidFill>
    <a:ln w="1905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2 Discount Rate Output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 discount rates'!$B$5</c:f>
              <c:strCache>
                <c:ptCount val="1"/>
                <c:pt idx="0">
                  <c:v>NPV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 discount rates'!$C$8:$D$8</c:f>
              <c:strCache>
                <c:ptCount val="2"/>
                <c:pt idx="0">
                  <c:v>Project A</c:v>
                </c:pt>
                <c:pt idx="1">
                  <c:v>Project B</c:v>
                </c:pt>
              </c:strCache>
            </c:strRef>
          </c:cat>
          <c:val>
            <c:numRef>
              <c:f>'2 discount rates'!$C$5:$D$5</c:f>
              <c:numCache>
                <c:formatCode>"$"#,##0_);[Red]\("$"#,##0\)</c:formatCode>
                <c:ptCount val="2"/>
                <c:pt idx="0">
                  <c:v>1114.1729833689628</c:v>
                </c:pt>
                <c:pt idx="1">
                  <c:v>1097.9420706896167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0A-43D3-94BB-0805C017C0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95364288"/>
        <c:axId val="695372448"/>
      </c:barChart>
      <c:lineChart>
        <c:grouping val="standard"/>
        <c:varyColors val="0"/>
        <c:ser>
          <c:idx val="1"/>
          <c:order val="1"/>
          <c:tx>
            <c:strRef>
              <c:f>'2 discount rates'!$B$6</c:f>
              <c:strCache>
                <c:ptCount val="1"/>
                <c:pt idx="0">
                  <c:v>IRR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6.3888888888888884E-2"/>
                  <c:y val="-7.73300773300774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90A-43D3-94BB-0805C017C074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90A-43D3-94BB-0805C017C07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'2 discount rates'!$C$6:$D$6</c:f>
              <c:numCache>
                <c:formatCode>0.0%</c:formatCode>
                <c:ptCount val="2"/>
                <c:pt idx="0">
                  <c:v>0.17802827716107728</c:v>
                </c:pt>
                <c:pt idx="1">
                  <c:v>0.19039725183046596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90A-43D3-94BB-0805C017C0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5367168"/>
        <c:axId val="695358528"/>
      </c:lineChart>
      <c:catAx>
        <c:axId val="695364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5372448"/>
        <c:crosses val="autoZero"/>
        <c:auto val="1"/>
        <c:lblAlgn val="ctr"/>
        <c:lblOffset val="100"/>
        <c:noMultiLvlLbl val="0"/>
      </c:catAx>
      <c:valAx>
        <c:axId val="695372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_);[Red]\(&quot;$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5364288"/>
        <c:crosses val="autoZero"/>
        <c:crossBetween val="between"/>
      </c:valAx>
      <c:valAx>
        <c:axId val="695358528"/>
        <c:scaling>
          <c:orientation val="minMax"/>
        </c:scaling>
        <c:delete val="0"/>
        <c:axPos val="r"/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5367168"/>
        <c:crosses val="max"/>
        <c:crossBetween val="between"/>
      </c:valAx>
      <c:catAx>
        <c:axId val="695367168"/>
        <c:scaling>
          <c:orientation val="minMax"/>
        </c:scaling>
        <c:delete val="1"/>
        <c:axPos val="b"/>
        <c:majorTickMark val="none"/>
        <c:minorTickMark val="none"/>
        <c:tickLblPos val="nextTo"/>
        <c:crossAx val="69535852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lt1"/>
    </a:solidFill>
    <a:ln w="1905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Contracted Revs &amp; Riski Costs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 discount rates (2)'!$B$5</c:f>
              <c:strCache>
                <c:ptCount val="1"/>
                <c:pt idx="0">
                  <c:v>NPV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('2 discount rates (2)'!$E$5,'2 discount rates (2)'!$H$5)</c:f>
              <c:numCache>
                <c:formatCode>"$"#,##0_);[Red]\("$"#,##0\)</c:formatCode>
                <c:ptCount val="2"/>
                <c:pt idx="0">
                  <c:v>259.54100801815025</c:v>
                </c:pt>
                <c:pt idx="1">
                  <c:v>225.99099009672682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4E-406A-A8BC-2262E8280C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5361888"/>
        <c:axId val="695368128"/>
      </c:barChart>
      <c:lineChart>
        <c:grouping val="standard"/>
        <c:varyColors val="0"/>
        <c:ser>
          <c:idx val="1"/>
          <c:order val="1"/>
          <c:tx>
            <c:strRef>
              <c:f>'2 discount rates (2)'!$B$6</c:f>
              <c:strCache>
                <c:ptCount val="1"/>
                <c:pt idx="0">
                  <c:v>IRR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5.2816901408450703E-2"/>
                  <c:y val="-8.637612877895563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64E-406A-A8BC-2262E8280CA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 discount rates (2)'!$F$8:$H$8</c:f>
              <c:strCache>
                <c:ptCount val="1"/>
                <c:pt idx="0">
                  <c:v>Project B</c:v>
                </c:pt>
              </c:strCache>
            </c:strRef>
          </c:cat>
          <c:val>
            <c:numRef>
              <c:f>('2 discount rates (2)'!$E$6,'2 discount rates (2)'!$H$6)</c:f>
              <c:numCache>
                <c:formatCode>0.0%</c:formatCode>
                <c:ptCount val="2"/>
                <c:pt idx="0">
                  <c:v>8.1441656451305189E-2</c:v>
                </c:pt>
                <c:pt idx="1">
                  <c:v>8.8802882566568986E-2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64E-406A-A8BC-2262E8280C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695366688"/>
        <c:axId val="695363808"/>
      </c:lineChart>
      <c:catAx>
        <c:axId val="695361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5368128"/>
        <c:crosses val="autoZero"/>
        <c:auto val="1"/>
        <c:lblAlgn val="ctr"/>
        <c:lblOffset val="100"/>
        <c:noMultiLvlLbl val="0"/>
      </c:catAx>
      <c:valAx>
        <c:axId val="695368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_);[Red]\(&quot;$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5361888"/>
        <c:crosses val="autoZero"/>
        <c:crossBetween val="between"/>
      </c:valAx>
      <c:valAx>
        <c:axId val="695363808"/>
        <c:scaling>
          <c:orientation val="minMax"/>
        </c:scaling>
        <c:delete val="0"/>
        <c:axPos val="r"/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5366688"/>
        <c:crosses val="max"/>
        <c:crossBetween val="between"/>
      </c:valAx>
      <c:catAx>
        <c:axId val="69536668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69536380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lt1"/>
    </a:solidFill>
    <a:ln w="1905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47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>
            <a:alpha val="25000"/>
          </a:schemeClr>
        </a:solidFill>
        <a:round/>
      </a:ln>
    </cs:spPr>
    <cs:defRPr sz="900" b="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gradFill>
          <a:gsLst>
            <a:gs pos="79000">
              <a:schemeClr val="phClr"/>
            </a:gs>
            <a:gs pos="0">
              <a:schemeClr val="lt1">
                <a:alpha val="6000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1</xdr:row>
      <xdr:rowOff>171450</xdr:rowOff>
    </xdr:from>
    <xdr:to>
      <xdr:col>11</xdr:col>
      <xdr:colOff>304800</xdr:colOff>
      <xdr:row>18</xdr:row>
      <xdr:rowOff>22860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5DBAD66-73EC-D851-87BB-F010FAEFB3E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99060</xdr:colOff>
      <xdr:row>1</xdr:row>
      <xdr:rowOff>175260</xdr:rowOff>
    </xdr:from>
    <xdr:to>
      <xdr:col>9</xdr:col>
      <xdr:colOff>396240</xdr:colOff>
      <xdr:row>18</xdr:row>
      <xdr:rowOff>53340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E13F210-30CE-5FA5-6679-30BF31E1056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464820</xdr:colOff>
      <xdr:row>1</xdr:row>
      <xdr:rowOff>163830</xdr:rowOff>
    </xdr:from>
    <xdr:to>
      <xdr:col>14</xdr:col>
      <xdr:colOff>327660</xdr:colOff>
      <xdr:row>18</xdr:row>
      <xdr:rowOff>38100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6B72348-E348-B994-D87D-B2D6FCD879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83820</xdr:colOff>
      <xdr:row>1</xdr:row>
      <xdr:rowOff>179070</xdr:rowOff>
    </xdr:from>
    <xdr:to>
      <xdr:col>11</xdr:col>
      <xdr:colOff>121920</xdr:colOff>
      <xdr:row>18</xdr:row>
      <xdr:rowOff>15240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14F6CB0-B5B2-81EC-95B5-8789CD8B66D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274320</xdr:colOff>
      <xdr:row>1</xdr:row>
      <xdr:rowOff>179070</xdr:rowOff>
    </xdr:from>
    <xdr:to>
      <xdr:col>11</xdr:col>
      <xdr:colOff>312420</xdr:colOff>
      <xdr:row>19</xdr:row>
      <xdr:rowOff>30480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DAF4F71-8552-64B3-194B-941F83B530A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1</xdr:row>
      <xdr:rowOff>163830</xdr:rowOff>
    </xdr:from>
    <xdr:to>
      <xdr:col>14</xdr:col>
      <xdr:colOff>480060</xdr:colOff>
      <xdr:row>20</xdr:row>
      <xdr:rowOff>7620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6EAC161-4F36-5F4D-F9A1-1FB0DADE8AA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7EC768-577E-4520-93DE-D5CF56A91D74}">
  <dimension ref="B2:H18"/>
  <sheetViews>
    <sheetView showGridLines="0" workbookViewId="0">
      <selection activeCell="D26" sqref="D26"/>
    </sheetView>
  </sheetViews>
  <sheetFormatPr defaultRowHeight="13.8" x14ac:dyDescent="0.25"/>
  <cols>
    <col min="1" max="2" width="8.88671875" style="3"/>
    <col min="3" max="3" width="11.5546875" style="3" bestFit="1" customWidth="1"/>
    <col min="4" max="4" width="10.109375" style="3" customWidth="1"/>
    <col min="5" max="6" width="8.88671875" style="3"/>
    <col min="7" max="8" width="10.21875" style="3" bestFit="1" customWidth="1"/>
    <col min="9" max="16384" width="8.88671875" style="3"/>
  </cols>
  <sheetData>
    <row r="2" spans="2:8" ht="14.4" thickBot="1" x14ac:dyDescent="0.3">
      <c r="B2" s="17"/>
      <c r="C2" s="17"/>
      <c r="D2" s="17"/>
    </row>
    <row r="3" spans="2:8" x14ac:dyDescent="0.25">
      <c r="B3" s="18" t="s">
        <v>3</v>
      </c>
      <c r="C3" s="2">
        <v>0.1</v>
      </c>
      <c r="D3" s="2">
        <f>C3</f>
        <v>0.1</v>
      </c>
    </row>
    <row r="4" spans="2:8" x14ac:dyDescent="0.25">
      <c r="B4" s="18" t="s">
        <v>4</v>
      </c>
      <c r="C4" s="4">
        <f>NPV(C3,C9:C18)+C8</f>
        <v>1100.2536178321925</v>
      </c>
      <c r="D4" s="4">
        <f>NPV(D3,D9:D18)+D8</f>
        <v>1086.9872562024912</v>
      </c>
    </row>
    <row r="5" spans="2:8" ht="14.4" thickBot="1" x14ac:dyDescent="0.3">
      <c r="B5" s="19" t="s">
        <v>5</v>
      </c>
      <c r="C5" s="16">
        <f>IRR(C8:C18)</f>
        <v>0.23957106358627733</v>
      </c>
      <c r="D5" s="16">
        <f>IRR(D8:D18)</f>
        <v>0.46267099672791301</v>
      </c>
    </row>
    <row r="7" spans="2:8" ht="14.4" thickBot="1" x14ac:dyDescent="0.3">
      <c r="B7" s="15" t="s">
        <v>0</v>
      </c>
      <c r="C7" s="15" t="s">
        <v>1</v>
      </c>
      <c r="D7" s="15" t="s">
        <v>2</v>
      </c>
      <c r="F7" s="5"/>
      <c r="G7" s="5" t="s">
        <v>1</v>
      </c>
      <c r="H7" s="5" t="s">
        <v>2</v>
      </c>
    </row>
    <row r="8" spans="2:8" ht="14.4" thickBot="1" x14ac:dyDescent="0.3">
      <c r="B8" s="6">
        <v>0</v>
      </c>
      <c r="C8" s="11">
        <v>-1000</v>
      </c>
      <c r="D8" s="11">
        <v>-1000</v>
      </c>
      <c r="F8" s="7"/>
      <c r="G8" s="8">
        <f>C4</f>
        <v>1100.2536178321925</v>
      </c>
      <c r="H8" s="8">
        <f>D4</f>
        <v>1086.9872562024912</v>
      </c>
    </row>
    <row r="9" spans="2:8" x14ac:dyDescent="0.25">
      <c r="B9" s="6">
        <v>1</v>
      </c>
      <c r="C9" s="11">
        <v>50</v>
      </c>
      <c r="D9" s="11">
        <v>600</v>
      </c>
      <c r="F9" s="9">
        <v>0.05</v>
      </c>
      <c r="G9" s="10">
        <f t="dataTable" ref="G9:H18" dt2D="0" dtr="0" r1="C3"/>
        <v>1873.9972447807777</v>
      </c>
      <c r="H9" s="10">
        <v>1416.6024821802694</v>
      </c>
    </row>
    <row r="10" spans="2:8" x14ac:dyDescent="0.25">
      <c r="B10" s="6">
        <v>2</v>
      </c>
      <c r="C10" s="11">
        <v>100</v>
      </c>
      <c r="D10" s="11">
        <f>D9-50</f>
        <v>550</v>
      </c>
      <c r="F10" s="9">
        <f>F9+1%</f>
        <v>6.0000000000000005E-2</v>
      </c>
      <c r="G10" s="10">
        <v>1693.1566616351156</v>
      </c>
      <c r="H10" s="10">
        <v>1343.59649095041</v>
      </c>
    </row>
    <row r="11" spans="2:8" x14ac:dyDescent="0.25">
      <c r="B11" s="6">
        <v>3</v>
      </c>
      <c r="C11" s="11">
        <v>200</v>
      </c>
      <c r="D11" s="11">
        <f t="shared" ref="D11:D16" si="0">D10-50</f>
        <v>500</v>
      </c>
      <c r="F11" s="9">
        <f t="shared" ref="F11:F18" si="1">F10+1%</f>
        <v>7.0000000000000007E-2</v>
      </c>
      <c r="G11" s="10">
        <v>1526.6039432180646</v>
      </c>
      <c r="H11" s="10">
        <v>1274.3889526505454</v>
      </c>
    </row>
    <row r="12" spans="2:8" x14ac:dyDescent="0.25">
      <c r="B12" s="6">
        <v>4</v>
      </c>
      <c r="C12" s="11">
        <v>300</v>
      </c>
      <c r="D12" s="11">
        <f t="shared" si="0"/>
        <v>450</v>
      </c>
      <c r="F12" s="9">
        <f t="shared" si="1"/>
        <v>0.08</v>
      </c>
      <c r="G12" s="10">
        <v>1373.0317969425878</v>
      </c>
      <c r="H12" s="10">
        <v>1208.7114690764524</v>
      </c>
    </row>
    <row r="13" spans="2:8" x14ac:dyDescent="0.25">
      <c r="B13" s="6">
        <v>5</v>
      </c>
      <c r="C13" s="11">
        <v>400</v>
      </c>
      <c r="D13" s="11">
        <f t="shared" si="0"/>
        <v>400</v>
      </c>
      <c r="F13" s="9">
        <f t="shared" si="1"/>
        <v>0.09</v>
      </c>
      <c r="G13" s="10">
        <v>1231.2666400640223</v>
      </c>
      <c r="H13" s="10">
        <v>1146.3189485313155</v>
      </c>
    </row>
    <row r="14" spans="2:8" x14ac:dyDescent="0.25">
      <c r="B14" s="6">
        <v>6</v>
      </c>
      <c r="C14" s="11">
        <v>450</v>
      </c>
      <c r="D14" s="11">
        <v>0</v>
      </c>
      <c r="F14" s="9">
        <f t="shared" si="1"/>
        <v>9.9999999999999992E-2</v>
      </c>
      <c r="G14" s="10">
        <v>1100.2536178321925</v>
      </c>
      <c r="H14" s="10">
        <v>1086.9872562024912</v>
      </c>
    </row>
    <row r="15" spans="2:8" x14ac:dyDescent="0.25">
      <c r="B15" s="6">
        <v>7</v>
      </c>
      <c r="C15" s="11">
        <v>500</v>
      </c>
      <c r="D15" s="11">
        <v>100</v>
      </c>
      <c r="F15" s="9">
        <f t="shared" si="1"/>
        <v>0.10999999999999999</v>
      </c>
      <c r="G15" s="10">
        <v>979.04343650665101</v>
      </c>
      <c r="H15" s="10">
        <v>1030.5111299893144</v>
      </c>
    </row>
    <row r="16" spans="2:8" x14ac:dyDescent="0.25">
      <c r="B16" s="6">
        <v>8</v>
      </c>
      <c r="C16" s="11">
        <v>550</v>
      </c>
      <c r="D16" s="11">
        <f t="shared" si="0"/>
        <v>50</v>
      </c>
      <c r="F16" s="9">
        <f t="shared" si="1"/>
        <v>0.11999999999999998</v>
      </c>
      <c r="G16" s="10">
        <v>866.7807757770006</v>
      </c>
      <c r="H16" s="10">
        <v>976.70232893355205</v>
      </c>
    </row>
    <row r="17" spans="2:8" x14ac:dyDescent="0.25">
      <c r="B17" s="6">
        <v>9</v>
      </c>
      <c r="C17" s="12">
        <v>600</v>
      </c>
      <c r="D17" s="12">
        <v>100</v>
      </c>
      <c r="F17" s="9">
        <f t="shared" si="1"/>
        <v>0.12999999999999998</v>
      </c>
      <c r="G17" s="10">
        <v>762.69407761537832</v>
      </c>
      <c r="H17" s="10">
        <v>925.3879857889599</v>
      </c>
    </row>
    <row r="18" spans="2:8" ht="14.4" thickBot="1" x14ac:dyDescent="0.3">
      <c r="B18" s="13">
        <v>10</v>
      </c>
      <c r="C18" s="14">
        <v>900</v>
      </c>
      <c r="D18" s="14">
        <v>100</v>
      </c>
      <c r="F18" s="9">
        <f t="shared" si="1"/>
        <v>0.13999999999999999</v>
      </c>
      <c r="G18" s="10">
        <v>666.08653633383392</v>
      </c>
      <c r="H18" s="10">
        <v>876.40913902643729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AFA170-95C7-48F8-896C-078506E7BC01}">
  <dimension ref="B2:M33"/>
  <sheetViews>
    <sheetView showGridLines="0" workbookViewId="0">
      <selection activeCell="D26" sqref="D26"/>
    </sheetView>
  </sheetViews>
  <sheetFormatPr defaultRowHeight="13.8" x14ac:dyDescent="0.25"/>
  <cols>
    <col min="1" max="2" width="8.88671875" style="3"/>
    <col min="3" max="3" width="11.5546875" style="3" bestFit="1" customWidth="1"/>
    <col min="4" max="4" width="10.109375" style="3" customWidth="1"/>
    <col min="5" max="6" width="8.88671875" style="3"/>
    <col min="7" max="7" width="10.21875" style="3" bestFit="1" customWidth="1"/>
    <col min="8" max="8" width="11.44140625" style="3" bestFit="1" customWidth="1"/>
    <col min="9" max="11" width="8.88671875" style="3"/>
    <col min="12" max="12" width="22.44140625" style="3" bestFit="1" customWidth="1"/>
    <col min="13" max="13" width="10.33203125" style="3" bestFit="1" customWidth="1"/>
    <col min="14" max="16384" width="8.88671875" style="3"/>
  </cols>
  <sheetData>
    <row r="2" spans="2:8" ht="14.4" thickBot="1" x14ac:dyDescent="0.3">
      <c r="B2" s="17"/>
      <c r="C2" s="17"/>
      <c r="D2" s="17"/>
    </row>
    <row r="3" spans="2:8" x14ac:dyDescent="0.25">
      <c r="B3" s="18" t="s">
        <v>6</v>
      </c>
      <c r="C3" s="21">
        <v>-0.18881196172298892</v>
      </c>
      <c r="D3" s="2">
        <f>C3</f>
        <v>-0.18881196172298892</v>
      </c>
    </row>
    <row r="4" spans="2:8" x14ac:dyDescent="0.25">
      <c r="B4" s="18" t="s">
        <v>4</v>
      </c>
      <c r="C4" s="4">
        <f>NPV(C3,C9:C18)+C8</f>
        <v>3.4266247439518338E-7</v>
      </c>
      <c r="D4" s="4">
        <f>NPV(D3,D9:D18)+D8</f>
        <v>1896.4292587424809</v>
      </c>
    </row>
    <row r="5" spans="2:8" ht="14.4" thickBot="1" x14ac:dyDescent="0.3">
      <c r="B5" s="19" t="s">
        <v>5</v>
      </c>
      <c r="C5" s="22">
        <f>IRR(C8:C18)</f>
        <v>0.27719427779857408</v>
      </c>
      <c r="D5" s="16" t="e">
        <f>IRR(D8:D18)</f>
        <v>#NUM!</v>
      </c>
    </row>
    <row r="7" spans="2:8" ht="14.4" thickBot="1" x14ac:dyDescent="0.3">
      <c r="B7" s="15" t="s">
        <v>0</v>
      </c>
      <c r="C7" s="15" t="s">
        <v>1</v>
      </c>
      <c r="D7" s="15" t="s">
        <v>2</v>
      </c>
      <c r="F7" s="5"/>
      <c r="G7" s="5" t="s">
        <v>1</v>
      </c>
      <c r="H7" s="5" t="s">
        <v>2</v>
      </c>
    </row>
    <row r="8" spans="2:8" ht="15" thickBot="1" x14ac:dyDescent="0.3">
      <c r="B8" s="1">
        <v>0</v>
      </c>
      <c r="C8" s="11">
        <v>-1000</v>
      </c>
      <c r="D8" s="11">
        <v>1200</v>
      </c>
      <c r="F8" s="7"/>
      <c r="G8" s="8">
        <f>C4</f>
        <v>3.4266247439518338E-7</v>
      </c>
      <c r="H8" s="8">
        <f>D4</f>
        <v>1896.4292587424809</v>
      </c>
    </row>
    <row r="9" spans="2:8" ht="14.4" x14ac:dyDescent="0.25">
      <c r="B9" s="1">
        <v>1</v>
      </c>
      <c r="C9" s="11">
        <v>-500</v>
      </c>
      <c r="D9" s="11">
        <v>-200</v>
      </c>
      <c r="F9" s="9">
        <v>-0.2</v>
      </c>
      <c r="G9" s="10">
        <f t="dataTable" ref="G9:H18" dt2D="0" dtr="0" r1="C3"/>
        <v>-776.29899978637468</v>
      </c>
      <c r="H9" s="10">
        <v>2199.5422363281232</v>
      </c>
    </row>
    <row r="10" spans="2:8" ht="14.4" x14ac:dyDescent="0.25">
      <c r="B10" s="1">
        <v>2</v>
      </c>
      <c r="C10" s="11">
        <v>-400</v>
      </c>
      <c r="D10" s="11">
        <v>-400</v>
      </c>
      <c r="F10" s="9">
        <f>F9+10%</f>
        <v>-0.1</v>
      </c>
      <c r="G10" s="10">
        <v>2293.5411812977209</v>
      </c>
      <c r="H10" s="10">
        <v>550.19182219864399</v>
      </c>
    </row>
    <row r="11" spans="2:8" ht="14.4" x14ac:dyDescent="0.25">
      <c r="B11" s="1">
        <v>3</v>
      </c>
      <c r="C11" s="11">
        <v>-300</v>
      </c>
      <c r="D11" s="11">
        <v>-800</v>
      </c>
      <c r="F11" s="9">
        <f t="shared" ref="F11:F18" si="0">F10+10%</f>
        <v>0</v>
      </c>
      <c r="G11" s="10">
        <v>1900</v>
      </c>
      <c r="H11" s="10">
        <v>135</v>
      </c>
    </row>
    <row r="12" spans="2:8" ht="14.4" x14ac:dyDescent="0.25">
      <c r="B12" s="1">
        <v>4</v>
      </c>
      <c r="C12" s="11">
        <v>3000</v>
      </c>
      <c r="D12" s="11">
        <v>-1600</v>
      </c>
      <c r="F12" s="9">
        <f t="shared" si="0"/>
        <v>0.1</v>
      </c>
      <c r="G12" s="10">
        <v>1080.0710107093623</v>
      </c>
      <c r="H12" s="10">
        <v>108.93703375203495</v>
      </c>
    </row>
    <row r="13" spans="2:8" ht="14.4" x14ac:dyDescent="0.25">
      <c r="B13" s="1">
        <v>5</v>
      </c>
      <c r="C13" s="11">
        <v>3000</v>
      </c>
      <c r="D13" s="11">
        <v>1000</v>
      </c>
      <c r="F13" s="9">
        <f t="shared" si="0"/>
        <v>0.2</v>
      </c>
      <c r="G13" s="10">
        <v>396.02531669937252</v>
      </c>
      <c r="H13" s="10">
        <v>200.78403337429506</v>
      </c>
    </row>
    <row r="14" spans="2:8" ht="14.4" x14ac:dyDescent="0.25">
      <c r="B14" s="1">
        <v>6</v>
      </c>
      <c r="C14" s="11">
        <v>-200</v>
      </c>
      <c r="D14" s="11">
        <v>500</v>
      </c>
      <c r="F14" s="9">
        <f t="shared" si="0"/>
        <v>0.30000000000000004</v>
      </c>
      <c r="G14" s="10">
        <v>-97.482588658520172</v>
      </c>
      <c r="H14" s="10">
        <v>318.87049135101142</v>
      </c>
    </row>
    <row r="15" spans="2:8" ht="14.4" x14ac:dyDescent="0.25">
      <c r="B15" s="1">
        <v>7</v>
      </c>
      <c r="C15" s="11">
        <v>-200</v>
      </c>
      <c r="D15" s="11">
        <v>250</v>
      </c>
      <c r="F15" s="9">
        <f t="shared" si="0"/>
        <v>0.4</v>
      </c>
      <c r="G15" s="10">
        <v>-439.45160483777443</v>
      </c>
      <c r="H15" s="10">
        <v>432.452680747969</v>
      </c>
    </row>
    <row r="16" spans="2:8" ht="14.4" x14ac:dyDescent="0.25">
      <c r="B16" s="1">
        <v>8</v>
      </c>
      <c r="C16" s="11">
        <v>-100</v>
      </c>
      <c r="D16" s="11">
        <v>125</v>
      </c>
      <c r="F16" s="9">
        <f t="shared" si="0"/>
        <v>0.5</v>
      </c>
      <c r="G16" s="10">
        <v>-674.12487933749935</v>
      </c>
      <c r="H16" s="10">
        <v>532.45541838134443</v>
      </c>
    </row>
    <row r="17" spans="2:13" ht="14.4" x14ac:dyDescent="0.25">
      <c r="B17" s="1">
        <v>9</v>
      </c>
      <c r="C17" s="12">
        <v>-500</v>
      </c>
      <c r="D17" s="11">
        <v>60</v>
      </c>
      <c r="F17" s="9">
        <f t="shared" si="0"/>
        <v>0.6</v>
      </c>
      <c r="G17" s="10">
        <v>-835.28744662180566</v>
      </c>
      <c r="H17" s="10">
        <v>617.56335273385048</v>
      </c>
    </row>
    <row r="18" spans="2:13" ht="15" thickBot="1" x14ac:dyDescent="0.3">
      <c r="B18" s="20">
        <v>10</v>
      </c>
      <c r="C18" s="14">
        <v>-900</v>
      </c>
      <c r="D18" s="14">
        <v>0</v>
      </c>
      <c r="F18" s="9">
        <f t="shared" si="0"/>
        <v>0.7</v>
      </c>
      <c r="G18" s="10">
        <v>-946.3824330267438</v>
      </c>
      <c r="H18" s="10">
        <v>689.07737627351162</v>
      </c>
    </row>
    <row r="20" spans="2:13" x14ac:dyDescent="0.25">
      <c r="C20" s="11"/>
    </row>
    <row r="21" spans="2:13" x14ac:dyDescent="0.25">
      <c r="C21" s="11"/>
    </row>
    <row r="22" spans="2:13" x14ac:dyDescent="0.25">
      <c r="C22" s="11"/>
    </row>
    <row r="23" spans="2:13" ht="14.4" x14ac:dyDescent="0.25">
      <c r="C23" s="11"/>
      <c r="F23" s="1"/>
      <c r="M23" s="4"/>
    </row>
    <row r="24" spans="2:13" ht="14.4" x14ac:dyDescent="0.25">
      <c r="C24" s="11"/>
      <c r="F24" s="1"/>
      <c r="L24" s="2"/>
      <c r="M24" s="10"/>
    </row>
    <row r="25" spans="2:13" ht="14.4" x14ac:dyDescent="0.25">
      <c r="C25" s="11"/>
      <c r="F25" s="1"/>
      <c r="L25" s="2"/>
      <c r="M25" s="10"/>
    </row>
    <row r="26" spans="2:13" ht="14.4" x14ac:dyDescent="0.25">
      <c r="C26" s="11"/>
      <c r="F26" s="1"/>
      <c r="L26" s="2"/>
      <c r="M26" s="10"/>
    </row>
    <row r="27" spans="2:13" ht="14.4" x14ac:dyDescent="0.25">
      <c r="C27" s="11"/>
      <c r="F27" s="1"/>
      <c r="L27" s="2"/>
      <c r="M27" s="10"/>
    </row>
    <row r="28" spans="2:13" ht="14.4" x14ac:dyDescent="0.25">
      <c r="C28" s="11"/>
      <c r="F28" s="1"/>
      <c r="L28" s="2"/>
      <c r="M28" s="10"/>
    </row>
    <row r="29" spans="2:13" ht="14.4" x14ac:dyDescent="0.25">
      <c r="C29" s="11"/>
      <c r="F29" s="1"/>
      <c r="L29" s="2"/>
      <c r="M29" s="10"/>
    </row>
    <row r="30" spans="2:13" ht="14.4" x14ac:dyDescent="0.25">
      <c r="C30" s="11"/>
      <c r="F30" s="1"/>
      <c r="L30" s="2"/>
      <c r="M30" s="10"/>
    </row>
    <row r="31" spans="2:13" ht="14.4" x14ac:dyDescent="0.25">
      <c r="C31" s="11"/>
      <c r="E31" s="1"/>
      <c r="F31" s="1"/>
      <c r="L31" s="2"/>
      <c r="M31" s="10"/>
    </row>
    <row r="32" spans="2:13" ht="14.4" x14ac:dyDescent="0.25">
      <c r="E32" s="1"/>
      <c r="F32" s="1"/>
      <c r="L32" s="2"/>
      <c r="M32" s="10"/>
    </row>
    <row r="33" spans="5:6" ht="14.4" x14ac:dyDescent="0.25">
      <c r="E33" s="1"/>
      <c r="F33" s="1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4B57F3-6798-4EEF-A7EF-8607FB89DC49}">
  <dimension ref="B2:M33"/>
  <sheetViews>
    <sheetView showGridLines="0" workbookViewId="0">
      <selection activeCell="G24" sqref="A1:XFD1048576"/>
    </sheetView>
  </sheetViews>
  <sheetFormatPr defaultRowHeight="13.8" x14ac:dyDescent="0.25"/>
  <cols>
    <col min="1" max="2" width="8.88671875" style="3"/>
    <col min="3" max="3" width="11.5546875" style="3" bestFit="1" customWidth="1"/>
    <col min="4" max="4" width="10.109375" style="3" customWidth="1"/>
    <col min="5" max="6" width="8.88671875" style="3"/>
    <col min="7" max="7" width="10.21875" style="3" bestFit="1" customWidth="1"/>
    <col min="8" max="8" width="11.44140625" style="3" bestFit="1" customWidth="1"/>
    <col min="9" max="11" width="8.88671875" style="3"/>
    <col min="12" max="12" width="22.44140625" style="3" bestFit="1" customWidth="1"/>
    <col min="13" max="13" width="10.33203125" style="3" bestFit="1" customWidth="1"/>
    <col min="14" max="16384" width="8.88671875" style="3"/>
  </cols>
  <sheetData>
    <row r="2" spans="2:8" ht="14.4" thickBot="1" x14ac:dyDescent="0.3">
      <c r="B2" s="17"/>
      <c r="C2" s="17"/>
      <c r="D2" s="17"/>
    </row>
    <row r="3" spans="2:8" x14ac:dyDescent="0.25">
      <c r="B3" s="18" t="s">
        <v>6</v>
      </c>
      <c r="C3" s="2">
        <v>0.1</v>
      </c>
      <c r="D3" s="2">
        <f>C3</f>
        <v>0.1</v>
      </c>
    </row>
    <row r="4" spans="2:8" x14ac:dyDescent="0.25">
      <c r="B4" s="18" t="s">
        <v>4</v>
      </c>
      <c r="C4" s="4">
        <f>NPV(C3,C9:C18)+C8</f>
        <v>-251.08564863255242</v>
      </c>
      <c r="D4" s="4">
        <f>NPV(D3,D9:D18)+D8</f>
        <v>270.36281310402899</v>
      </c>
    </row>
    <row r="5" spans="2:8" ht="14.4" thickBot="1" x14ac:dyDescent="0.3">
      <c r="B5" s="19" t="s">
        <v>5</v>
      </c>
      <c r="C5" s="22">
        <f>IRR(C8:C18)</f>
        <v>3.8731242421527146E-2</v>
      </c>
      <c r="D5" s="22">
        <f>IRR(D8:D18)</f>
        <v>3.173233374215223E-2</v>
      </c>
    </row>
    <row r="7" spans="2:8" ht="14.4" thickBot="1" x14ac:dyDescent="0.3">
      <c r="B7" s="15" t="s">
        <v>0</v>
      </c>
      <c r="C7" s="15" t="s">
        <v>1</v>
      </c>
      <c r="D7" s="15" t="s">
        <v>2</v>
      </c>
      <c r="F7" s="5"/>
      <c r="G7" s="5" t="s">
        <v>1</v>
      </c>
      <c r="H7" s="5" t="s">
        <v>2</v>
      </c>
    </row>
    <row r="8" spans="2:8" ht="14.4" thickBot="1" x14ac:dyDescent="0.3">
      <c r="B8" s="6">
        <v>0</v>
      </c>
      <c r="C8" s="11">
        <v>-1000</v>
      </c>
      <c r="D8" s="11">
        <v>1000</v>
      </c>
      <c r="F8" s="7"/>
      <c r="G8" s="8">
        <f>C4</f>
        <v>-251.08564863255242</v>
      </c>
      <c r="H8" s="8">
        <f>D4</f>
        <v>270.36281310402899</v>
      </c>
    </row>
    <row r="9" spans="2:8" x14ac:dyDescent="0.25">
      <c r="B9" s="6">
        <v>1</v>
      </c>
      <c r="C9" s="11">
        <v>120</v>
      </c>
      <c r="D9" s="11">
        <v>-120</v>
      </c>
      <c r="F9" s="9">
        <v>-0.2</v>
      </c>
      <c r="G9" s="10">
        <f t="dataTable" ref="G9:H18" dt2D="0" dtr="0" r1="C3"/>
        <v>4267.3322200775119</v>
      </c>
      <c r="H9" s="10">
        <v>-3801.6709327697727</v>
      </c>
    </row>
    <row r="10" spans="2:8" x14ac:dyDescent="0.25">
      <c r="B10" s="6">
        <v>2</v>
      </c>
      <c r="C10" s="11">
        <v>120</v>
      </c>
      <c r="D10" s="11">
        <v>-120</v>
      </c>
      <c r="F10" s="9">
        <f>F9+10%</f>
        <v>-0.1</v>
      </c>
      <c r="G10" s="10">
        <v>1327.6055486747018</v>
      </c>
      <c r="H10" s="10">
        <v>-1184.2069491350799</v>
      </c>
    </row>
    <row r="11" spans="2:8" x14ac:dyDescent="0.25">
      <c r="B11" s="6">
        <v>3</v>
      </c>
      <c r="C11" s="11">
        <v>120</v>
      </c>
      <c r="D11" s="11">
        <v>-120</v>
      </c>
      <c r="F11" s="9">
        <f t="shared" ref="F11:F18" si="0">F10+10%</f>
        <v>0</v>
      </c>
      <c r="G11" s="10">
        <v>230</v>
      </c>
      <c r="H11" s="10">
        <v>-180</v>
      </c>
    </row>
    <row r="12" spans="2:8" x14ac:dyDescent="0.25">
      <c r="B12" s="6">
        <v>4</v>
      </c>
      <c r="C12" s="11">
        <v>120</v>
      </c>
      <c r="D12" s="11">
        <v>-120</v>
      </c>
      <c r="F12" s="9">
        <f t="shared" si="0"/>
        <v>0.1</v>
      </c>
      <c r="G12" s="10">
        <v>-251.08564863255242</v>
      </c>
      <c r="H12" s="10">
        <v>270.36281310402899</v>
      </c>
    </row>
    <row r="13" spans="2:8" x14ac:dyDescent="0.25">
      <c r="B13" s="6">
        <v>5</v>
      </c>
      <c r="C13" s="11">
        <v>120</v>
      </c>
      <c r="D13" s="11">
        <v>-120</v>
      </c>
      <c r="F13" s="9">
        <f t="shared" si="0"/>
        <v>0.2</v>
      </c>
      <c r="G13" s="10">
        <v>-492.05818224721213</v>
      </c>
      <c r="H13" s="10">
        <v>500.13346139170437</v>
      </c>
    </row>
    <row r="14" spans="2:8" x14ac:dyDescent="0.25">
      <c r="B14" s="6">
        <v>6</v>
      </c>
      <c r="C14" s="11">
        <v>120</v>
      </c>
      <c r="D14" s="11">
        <v>-120</v>
      </c>
      <c r="F14" s="9">
        <f t="shared" si="0"/>
        <v>0.30000000000000004</v>
      </c>
      <c r="G14" s="10">
        <v>-626.83911560597016</v>
      </c>
      <c r="H14" s="10">
        <v>630.4660231202904</v>
      </c>
    </row>
    <row r="15" spans="2:8" x14ac:dyDescent="0.25">
      <c r="B15" s="6">
        <v>7</v>
      </c>
      <c r="C15" s="11">
        <v>120</v>
      </c>
      <c r="D15" s="11">
        <v>-120</v>
      </c>
      <c r="F15" s="9">
        <f t="shared" si="0"/>
        <v>0.4</v>
      </c>
      <c r="G15" s="10">
        <v>-709.3343355190741</v>
      </c>
      <c r="H15" s="10">
        <v>711.06291617075442</v>
      </c>
    </row>
    <row r="16" spans="2:8" x14ac:dyDescent="0.25">
      <c r="B16" s="6">
        <v>8</v>
      </c>
      <c r="C16" s="11">
        <v>120</v>
      </c>
      <c r="D16" s="11">
        <v>-120</v>
      </c>
      <c r="F16" s="9">
        <f t="shared" si="0"/>
        <v>0.5</v>
      </c>
      <c r="G16" s="10">
        <v>-763.64172128232485</v>
      </c>
      <c r="H16" s="10">
        <v>764.50879777811645</v>
      </c>
    </row>
    <row r="17" spans="2:13" x14ac:dyDescent="0.25">
      <c r="B17" s="6">
        <v>9</v>
      </c>
      <c r="C17" s="12">
        <v>120</v>
      </c>
      <c r="D17" s="11">
        <v>-120</v>
      </c>
      <c r="F17" s="9">
        <f t="shared" si="0"/>
        <v>0.6</v>
      </c>
      <c r="G17" s="10">
        <v>-801.54614099301398</v>
      </c>
      <c r="H17" s="10">
        <v>802.00088834390044</v>
      </c>
    </row>
    <row r="18" spans="2:13" ht="14.4" thickBot="1" x14ac:dyDescent="0.3">
      <c r="B18" s="13">
        <v>10</v>
      </c>
      <c r="C18" s="14">
        <v>150</v>
      </c>
      <c r="D18" s="14">
        <v>-100</v>
      </c>
      <c r="F18" s="9">
        <f t="shared" si="0"/>
        <v>0.7</v>
      </c>
      <c r="G18" s="10">
        <v>-829.27296130621039</v>
      </c>
      <c r="H18" s="10">
        <v>829.52097792961831</v>
      </c>
    </row>
    <row r="20" spans="2:13" x14ac:dyDescent="0.25">
      <c r="C20" s="11"/>
    </row>
    <row r="21" spans="2:13" x14ac:dyDescent="0.25">
      <c r="C21" s="31"/>
      <c r="D21" s="31"/>
    </row>
    <row r="22" spans="2:13" x14ac:dyDescent="0.25">
      <c r="B22" s="6"/>
      <c r="C22" s="6"/>
      <c r="D22" s="6"/>
    </row>
    <row r="23" spans="2:13" x14ac:dyDescent="0.25">
      <c r="B23" s="6"/>
      <c r="C23" s="6"/>
      <c r="D23" s="6"/>
      <c r="F23" s="6"/>
      <c r="M23" s="4"/>
    </row>
    <row r="24" spans="2:13" x14ac:dyDescent="0.25">
      <c r="B24" s="6"/>
      <c r="C24" s="6"/>
      <c r="D24" s="6"/>
      <c r="F24" s="6"/>
      <c r="L24" s="2"/>
      <c r="M24" s="10"/>
    </row>
    <row r="25" spans="2:13" x14ac:dyDescent="0.25">
      <c r="B25" s="6"/>
      <c r="C25" s="6"/>
      <c r="D25" s="6"/>
      <c r="F25" s="6"/>
      <c r="L25" s="2"/>
      <c r="M25" s="10"/>
    </row>
    <row r="26" spans="2:13" x14ac:dyDescent="0.25">
      <c r="B26" s="6"/>
      <c r="C26" s="6"/>
      <c r="D26" s="6"/>
      <c r="F26" s="6"/>
      <c r="L26" s="2"/>
      <c r="M26" s="10"/>
    </row>
    <row r="27" spans="2:13" x14ac:dyDescent="0.25">
      <c r="B27" s="6"/>
      <c r="C27" s="6"/>
      <c r="D27" s="6"/>
      <c r="F27" s="6"/>
      <c r="L27" s="2"/>
      <c r="M27" s="10"/>
    </row>
    <row r="28" spans="2:13" x14ac:dyDescent="0.25">
      <c r="B28" s="6"/>
      <c r="C28" s="6"/>
      <c r="D28" s="6"/>
      <c r="F28" s="6"/>
      <c r="L28" s="2"/>
      <c r="M28" s="10"/>
    </row>
    <row r="29" spans="2:13" x14ac:dyDescent="0.25">
      <c r="B29" s="6"/>
      <c r="C29" s="6"/>
      <c r="D29" s="6"/>
      <c r="F29" s="6"/>
      <c r="L29" s="2"/>
      <c r="M29" s="10"/>
    </row>
    <row r="30" spans="2:13" x14ac:dyDescent="0.25">
      <c r="B30" s="6"/>
      <c r="C30" s="6"/>
      <c r="D30" s="6"/>
      <c r="F30" s="6"/>
      <c r="L30" s="2"/>
      <c r="M30" s="10"/>
    </row>
    <row r="31" spans="2:13" x14ac:dyDescent="0.25">
      <c r="B31" s="6"/>
      <c r="C31" s="6"/>
      <c r="D31" s="6"/>
      <c r="E31" s="6"/>
      <c r="F31" s="6"/>
      <c r="L31" s="2"/>
      <c r="M31" s="10"/>
    </row>
    <row r="32" spans="2:13" x14ac:dyDescent="0.25">
      <c r="E32" s="6"/>
      <c r="F32" s="6"/>
      <c r="L32" s="2"/>
      <c r="M32" s="10"/>
    </row>
    <row r="33" spans="5:6" x14ac:dyDescent="0.25">
      <c r="E33" s="6"/>
      <c r="F33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124BB-A855-43E8-8741-D880FDE6631F}">
  <dimension ref="B2:M34"/>
  <sheetViews>
    <sheetView showGridLines="0" workbookViewId="0">
      <selection activeCell="G24" sqref="G24"/>
    </sheetView>
  </sheetViews>
  <sheetFormatPr defaultRowHeight="13.8" x14ac:dyDescent="0.25"/>
  <cols>
    <col min="1" max="1" width="8.88671875" style="3"/>
    <col min="2" max="2" width="19.109375" style="3" customWidth="1"/>
    <col min="3" max="3" width="11.5546875" style="3" bestFit="1" customWidth="1"/>
    <col min="4" max="4" width="10.109375" style="3" customWidth="1"/>
    <col min="5" max="6" width="8.88671875" style="3"/>
    <col min="7" max="7" width="10.21875" style="3" bestFit="1" customWidth="1"/>
    <col min="8" max="8" width="11.44140625" style="3" bestFit="1" customWidth="1"/>
    <col min="9" max="11" width="8.88671875" style="3"/>
    <col min="12" max="12" width="22.44140625" style="3" bestFit="1" customWidth="1"/>
    <col min="13" max="13" width="10.33203125" style="3" bestFit="1" customWidth="1"/>
    <col min="14" max="16384" width="8.88671875" style="3"/>
  </cols>
  <sheetData>
    <row r="2" spans="2:8" ht="14.4" thickBot="1" x14ac:dyDescent="0.3">
      <c r="B2" s="17"/>
      <c r="C2" s="17"/>
      <c r="D2" s="17"/>
    </row>
    <row r="3" spans="2:8" x14ac:dyDescent="0.25">
      <c r="B3" s="18" t="s">
        <v>8</v>
      </c>
      <c r="C3" s="2">
        <v>7.0000000000000007E-2</v>
      </c>
      <c r="D3" s="2">
        <f>C3</f>
        <v>7.0000000000000007E-2</v>
      </c>
    </row>
    <row r="4" spans="2:8" x14ac:dyDescent="0.25">
      <c r="B4" s="18" t="s">
        <v>7</v>
      </c>
      <c r="C4" s="2">
        <v>0.12</v>
      </c>
      <c r="D4" s="2">
        <f>C4</f>
        <v>0.12</v>
      </c>
    </row>
    <row r="5" spans="2:8" x14ac:dyDescent="0.25">
      <c r="B5" s="18" t="s">
        <v>4</v>
      </c>
      <c r="C5" s="4">
        <f>NPV(C4,C15:C19)+NPV(C3,C10:C14)+C9</f>
        <v>1114.1729833689628</v>
      </c>
      <c r="D5" s="4">
        <f>NPV(D4,D15:D19)+NPV(D3,D10:D14)+D9</f>
        <v>1097.9420706896167</v>
      </c>
    </row>
    <row r="6" spans="2:8" ht="14.4" thickBot="1" x14ac:dyDescent="0.3">
      <c r="B6" s="19" t="s">
        <v>5</v>
      </c>
      <c r="C6" s="22">
        <f>IRR(C9:C19)</f>
        <v>0.17802827716107728</v>
      </c>
      <c r="D6" s="22">
        <f>IRR(D9:D19)</f>
        <v>0.19039725183046596</v>
      </c>
    </row>
    <row r="8" spans="2:8" ht="14.4" thickBot="1" x14ac:dyDescent="0.3">
      <c r="B8" s="15" t="s">
        <v>0</v>
      </c>
      <c r="C8" s="15" t="s">
        <v>1</v>
      </c>
      <c r="D8" s="15" t="s">
        <v>2</v>
      </c>
    </row>
    <row r="9" spans="2:8" x14ac:dyDescent="0.25">
      <c r="B9" s="32">
        <v>0</v>
      </c>
      <c r="C9" s="25">
        <v>-1000</v>
      </c>
      <c r="D9" s="25">
        <v>-1000</v>
      </c>
    </row>
    <row r="10" spans="2:8" x14ac:dyDescent="0.25">
      <c r="B10" s="32">
        <v>1</v>
      </c>
      <c r="C10" s="25">
        <v>120</v>
      </c>
      <c r="D10" s="25">
        <v>160</v>
      </c>
    </row>
    <row r="11" spans="2:8" x14ac:dyDescent="0.25">
      <c r="B11" s="32">
        <v>2</v>
      </c>
      <c r="C11" s="25">
        <f>C10</f>
        <v>120</v>
      </c>
      <c r="D11" s="25">
        <f>D10</f>
        <v>160</v>
      </c>
    </row>
    <row r="12" spans="2:8" x14ac:dyDescent="0.25">
      <c r="B12" s="32">
        <v>3</v>
      </c>
      <c r="C12" s="25">
        <f t="shared" ref="C12:C14" si="0">C11</f>
        <v>120</v>
      </c>
      <c r="D12" s="25">
        <f t="shared" ref="D12:D14" si="1">D11</f>
        <v>160</v>
      </c>
      <c r="F12" s="9"/>
      <c r="G12" s="10"/>
      <c r="H12" s="10"/>
    </row>
    <row r="13" spans="2:8" x14ac:dyDescent="0.25">
      <c r="B13" s="32">
        <v>4</v>
      </c>
      <c r="C13" s="25">
        <f t="shared" si="0"/>
        <v>120</v>
      </c>
      <c r="D13" s="25">
        <f t="shared" si="1"/>
        <v>160</v>
      </c>
      <c r="F13" s="9"/>
      <c r="G13" s="10"/>
      <c r="H13" s="10"/>
    </row>
    <row r="14" spans="2:8" x14ac:dyDescent="0.25">
      <c r="B14" s="32">
        <v>5</v>
      </c>
      <c r="C14" s="25">
        <f t="shared" si="0"/>
        <v>120</v>
      </c>
      <c r="D14" s="25">
        <f t="shared" si="1"/>
        <v>160</v>
      </c>
      <c r="F14" s="9"/>
      <c r="G14" s="10"/>
      <c r="H14" s="10"/>
    </row>
    <row r="15" spans="2:8" x14ac:dyDescent="0.25">
      <c r="B15" s="33">
        <v>6</v>
      </c>
      <c r="C15" s="23">
        <v>450</v>
      </c>
      <c r="D15" s="23">
        <v>400</v>
      </c>
      <c r="F15" s="9"/>
      <c r="G15" s="10"/>
      <c r="H15" s="10"/>
    </row>
    <row r="16" spans="2:8" x14ac:dyDescent="0.25">
      <c r="B16" s="33">
        <v>7</v>
      </c>
      <c r="C16" s="23">
        <f>C15</f>
        <v>450</v>
      </c>
      <c r="D16" s="23">
        <f>D15</f>
        <v>400</v>
      </c>
      <c r="F16" s="9"/>
      <c r="G16" s="10"/>
      <c r="H16" s="10"/>
    </row>
    <row r="17" spans="2:13" x14ac:dyDescent="0.25">
      <c r="B17" s="33">
        <v>8</v>
      </c>
      <c r="C17" s="23">
        <f t="shared" ref="C17:D19" si="2">C16</f>
        <v>450</v>
      </c>
      <c r="D17" s="23">
        <f t="shared" si="2"/>
        <v>400</v>
      </c>
      <c r="F17" s="9"/>
      <c r="G17" s="10"/>
      <c r="H17" s="10"/>
    </row>
    <row r="18" spans="2:13" x14ac:dyDescent="0.25">
      <c r="B18" s="33">
        <v>9</v>
      </c>
      <c r="C18" s="23">
        <f t="shared" si="2"/>
        <v>450</v>
      </c>
      <c r="D18" s="23">
        <f t="shared" si="2"/>
        <v>400</v>
      </c>
      <c r="F18" s="9"/>
      <c r="G18" s="10"/>
      <c r="H18" s="10"/>
    </row>
    <row r="19" spans="2:13" ht="14.4" thickBot="1" x14ac:dyDescent="0.3">
      <c r="B19" s="34">
        <v>10</v>
      </c>
      <c r="C19" s="24">
        <f t="shared" si="2"/>
        <v>450</v>
      </c>
      <c r="D19" s="24">
        <f t="shared" si="2"/>
        <v>400</v>
      </c>
      <c r="F19" s="9"/>
      <c r="G19" s="10"/>
      <c r="H19" s="10"/>
    </row>
    <row r="21" spans="2:13" x14ac:dyDescent="0.25">
      <c r="C21" s="11"/>
    </row>
    <row r="22" spans="2:13" x14ac:dyDescent="0.25">
      <c r="C22" s="31"/>
      <c r="D22" s="31"/>
    </row>
    <row r="23" spans="2:13" x14ac:dyDescent="0.25">
      <c r="B23" s="6"/>
      <c r="C23" s="6"/>
      <c r="D23" s="6"/>
    </row>
    <row r="24" spans="2:13" x14ac:dyDescent="0.25">
      <c r="B24" s="6"/>
      <c r="C24" s="6"/>
      <c r="D24" s="6"/>
      <c r="F24" s="6"/>
      <c r="M24" s="4"/>
    </row>
    <row r="25" spans="2:13" x14ac:dyDescent="0.25">
      <c r="B25" s="6"/>
      <c r="C25" s="6"/>
      <c r="D25" s="6"/>
      <c r="F25" s="6"/>
      <c r="L25" s="2"/>
      <c r="M25" s="10"/>
    </row>
    <row r="26" spans="2:13" x14ac:dyDescent="0.25">
      <c r="B26" s="6"/>
      <c r="C26" s="6"/>
      <c r="D26" s="6"/>
      <c r="F26" s="6"/>
      <c r="L26" s="2"/>
      <c r="M26" s="10"/>
    </row>
    <row r="27" spans="2:13" x14ac:dyDescent="0.25">
      <c r="B27" s="6"/>
      <c r="C27" s="6"/>
      <c r="D27" s="6"/>
      <c r="F27" s="6"/>
      <c r="L27" s="2"/>
      <c r="M27" s="10"/>
    </row>
    <row r="28" spans="2:13" x14ac:dyDescent="0.25">
      <c r="B28" s="6"/>
      <c r="C28" s="6"/>
      <c r="D28" s="6"/>
      <c r="F28" s="6"/>
      <c r="L28" s="2"/>
      <c r="M28" s="10"/>
    </row>
    <row r="29" spans="2:13" x14ac:dyDescent="0.25">
      <c r="B29" s="6"/>
      <c r="C29" s="6"/>
      <c r="D29" s="6"/>
      <c r="F29" s="6"/>
      <c r="L29" s="2"/>
      <c r="M29" s="10"/>
    </row>
    <row r="30" spans="2:13" x14ac:dyDescent="0.25">
      <c r="B30" s="6"/>
      <c r="C30" s="6"/>
      <c r="D30" s="6"/>
      <c r="F30" s="6"/>
      <c r="L30" s="2"/>
      <c r="M30" s="10"/>
    </row>
    <row r="31" spans="2:13" x14ac:dyDescent="0.25">
      <c r="B31" s="6"/>
      <c r="C31" s="6"/>
      <c r="D31" s="6"/>
      <c r="F31" s="6"/>
      <c r="L31" s="2"/>
      <c r="M31" s="10"/>
    </row>
    <row r="32" spans="2:13" x14ac:dyDescent="0.25">
      <c r="B32" s="6"/>
      <c r="C32" s="6"/>
      <c r="D32" s="6"/>
      <c r="E32" s="6"/>
      <c r="F32" s="6"/>
      <c r="L32" s="2"/>
      <c r="M32" s="10"/>
    </row>
    <row r="33" spans="5:13" x14ac:dyDescent="0.25">
      <c r="E33" s="6"/>
      <c r="F33" s="6"/>
      <c r="L33" s="2"/>
      <c r="M33" s="10"/>
    </row>
    <row r="34" spans="5:13" x14ac:dyDescent="0.25">
      <c r="E34" s="6"/>
      <c r="F34" s="6"/>
    </row>
  </sheetData>
  <conditionalFormatting sqref="C5:D5">
    <cfRule type="colorScale" priority="2">
      <colorScale>
        <cfvo type="min"/>
        <cfvo type="max"/>
        <color rgb="FFFFEF9C"/>
        <color rgb="FF63BE7B"/>
      </colorScale>
    </cfRule>
  </conditionalFormatting>
  <conditionalFormatting sqref="C6:D6">
    <cfRule type="colorScale" priority="1">
      <colorScale>
        <cfvo type="min"/>
        <cfvo type="max"/>
        <color rgb="FFFFEF9C"/>
        <color rgb="FF63BE7B"/>
      </colorScale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380674-C103-4F53-B5FE-4FAB2FAE7511}">
  <dimension ref="B2:Q35"/>
  <sheetViews>
    <sheetView showGridLines="0" workbookViewId="0">
      <selection activeCell="P24" sqref="P24"/>
    </sheetView>
  </sheetViews>
  <sheetFormatPr defaultRowHeight="13.8" x14ac:dyDescent="0.25"/>
  <cols>
    <col min="1" max="1" width="8.88671875" style="3"/>
    <col min="2" max="2" width="15.21875" style="3" bestFit="1" customWidth="1"/>
    <col min="3" max="4" width="12" style="3" customWidth="1"/>
    <col min="5" max="5" width="11.5546875" style="3" bestFit="1" customWidth="1"/>
    <col min="6" max="7" width="11.5546875" style="3" customWidth="1"/>
    <col min="8" max="8" width="10.109375" style="3" customWidth="1"/>
    <col min="9" max="10" width="8.88671875" style="3"/>
    <col min="11" max="11" width="10.21875" style="3" bestFit="1" customWidth="1"/>
    <col min="12" max="12" width="11.44140625" style="3" bestFit="1" customWidth="1"/>
    <col min="13" max="15" width="8.88671875" style="3"/>
    <col min="16" max="16" width="22.44140625" style="3" bestFit="1" customWidth="1"/>
    <col min="17" max="17" width="10.33203125" style="3" bestFit="1" customWidth="1"/>
    <col min="18" max="16384" width="8.88671875" style="3"/>
  </cols>
  <sheetData>
    <row r="2" spans="2:12" ht="14.4" thickBot="1" x14ac:dyDescent="0.3">
      <c r="B2" s="17"/>
      <c r="C2" s="17"/>
      <c r="D2" s="17"/>
      <c r="E2" s="17"/>
      <c r="F2" s="17"/>
      <c r="G2" s="17"/>
      <c r="H2" s="17"/>
    </row>
    <row r="3" spans="2:12" x14ac:dyDescent="0.25">
      <c r="B3" s="56" t="s">
        <v>13</v>
      </c>
      <c r="C3" s="48">
        <v>7.0000000000000007E-2</v>
      </c>
      <c r="D3" s="49"/>
      <c r="E3" s="50"/>
      <c r="F3" s="48">
        <v>7.0000000000000007E-2</v>
      </c>
      <c r="G3" s="49"/>
      <c r="H3" s="50"/>
    </row>
    <row r="4" spans="2:12" x14ac:dyDescent="0.25">
      <c r="B4" s="57" t="s">
        <v>12</v>
      </c>
      <c r="C4" s="51"/>
      <c r="D4" s="2">
        <v>0.12</v>
      </c>
      <c r="E4" s="52"/>
      <c r="F4" s="51"/>
      <c r="G4" s="2">
        <v>0.12</v>
      </c>
      <c r="H4" s="52"/>
    </row>
    <row r="5" spans="2:12" x14ac:dyDescent="0.25">
      <c r="B5" s="57" t="s">
        <v>4</v>
      </c>
      <c r="C5" s="62">
        <f>NPV(C3,C11:C20)</f>
        <v>2107.0744622797797</v>
      </c>
      <c r="D5" s="63">
        <f>NPV(D4,D11:D20)</f>
        <v>-847.53345426162946</v>
      </c>
      <c r="E5" s="58">
        <f>C5+D5+E10</f>
        <v>259.54100801815025</v>
      </c>
      <c r="F5" s="64">
        <f>NPV(F3,F11:F20)</f>
        <v>1791.013292937813</v>
      </c>
      <c r="G5" s="65">
        <f>NPV(G4,G11:G20)</f>
        <v>-565.02230284108623</v>
      </c>
      <c r="H5" s="60">
        <f>F5+G5+H10</f>
        <v>225.99099009672682</v>
      </c>
    </row>
    <row r="6" spans="2:12" ht="14.4" thickBot="1" x14ac:dyDescent="0.3">
      <c r="B6" s="53" t="s">
        <v>5</v>
      </c>
      <c r="C6" s="53"/>
      <c r="D6" s="19"/>
      <c r="E6" s="59">
        <f>IRR(E10:E20)</f>
        <v>8.1441656451305189E-2</v>
      </c>
      <c r="F6" s="53"/>
      <c r="G6" s="19"/>
      <c r="H6" s="61">
        <f>IRR(H10:H20)</f>
        <v>8.8802882566568986E-2</v>
      </c>
    </row>
    <row r="7" spans="2:12" ht="14.4" thickBot="1" x14ac:dyDescent="0.3"/>
    <row r="8" spans="2:12" ht="15" customHeight="1" thickBot="1" x14ac:dyDescent="0.3">
      <c r="B8" s="35" t="s">
        <v>0</v>
      </c>
      <c r="C8" s="66" t="s">
        <v>1</v>
      </c>
      <c r="D8" s="67"/>
      <c r="E8" s="68"/>
      <c r="F8" s="66" t="s">
        <v>2</v>
      </c>
      <c r="G8" s="67"/>
      <c r="H8" s="68"/>
    </row>
    <row r="9" spans="2:12" ht="15" customHeight="1" thickBot="1" x14ac:dyDescent="0.3">
      <c r="B9" s="35"/>
      <c r="C9" s="35" t="s">
        <v>9</v>
      </c>
      <c r="D9" s="26" t="s">
        <v>10</v>
      </c>
      <c r="E9" s="36" t="s">
        <v>11</v>
      </c>
      <c r="F9" s="35"/>
      <c r="G9" s="26"/>
      <c r="H9" s="36"/>
    </row>
    <row r="10" spans="2:12" x14ac:dyDescent="0.25">
      <c r="B10" s="54">
        <v>0</v>
      </c>
      <c r="C10" s="43">
        <v>0</v>
      </c>
      <c r="D10" s="27">
        <v>0</v>
      </c>
      <c r="E10" s="44">
        <v>-1000</v>
      </c>
      <c r="F10" s="37">
        <v>0</v>
      </c>
      <c r="G10" s="28">
        <v>0</v>
      </c>
      <c r="H10" s="38">
        <v>-1000</v>
      </c>
    </row>
    <row r="11" spans="2:12" x14ac:dyDescent="0.25">
      <c r="B11" s="54">
        <v>1</v>
      </c>
      <c r="C11" s="45">
        <v>300</v>
      </c>
      <c r="D11" s="23">
        <v>-150</v>
      </c>
      <c r="E11" s="44">
        <f>D11+C11</f>
        <v>150</v>
      </c>
      <c r="F11" s="39">
        <v>255</v>
      </c>
      <c r="G11" s="29">
        <v>-100</v>
      </c>
      <c r="H11" s="40">
        <f>G11+F11</f>
        <v>155</v>
      </c>
    </row>
    <row r="12" spans="2:12" x14ac:dyDescent="0.25">
      <c r="B12" s="54">
        <v>2</v>
      </c>
      <c r="C12" s="45">
        <f>C11</f>
        <v>300</v>
      </c>
      <c r="D12" s="23">
        <f>D11</f>
        <v>-150</v>
      </c>
      <c r="E12" s="44">
        <f>D12+C12</f>
        <v>150</v>
      </c>
      <c r="F12" s="39">
        <f>F11</f>
        <v>255</v>
      </c>
      <c r="G12" s="29">
        <f>G11</f>
        <v>-100</v>
      </c>
      <c r="H12" s="40">
        <f>G12+F12</f>
        <v>155</v>
      </c>
    </row>
    <row r="13" spans="2:12" x14ac:dyDescent="0.25">
      <c r="B13" s="54">
        <v>3</v>
      </c>
      <c r="C13" s="45">
        <f t="shared" ref="C13:C20" si="0">C12</f>
        <v>300</v>
      </c>
      <c r="D13" s="23">
        <f t="shared" ref="D13:D20" si="1">D12</f>
        <v>-150</v>
      </c>
      <c r="E13" s="44">
        <f t="shared" ref="E13:E20" si="2">D13+C13</f>
        <v>150</v>
      </c>
      <c r="F13" s="39">
        <f t="shared" ref="F13:F20" si="3">F12</f>
        <v>255</v>
      </c>
      <c r="G13" s="29">
        <f t="shared" ref="G13:G20" si="4">G12</f>
        <v>-100</v>
      </c>
      <c r="H13" s="40">
        <f t="shared" ref="H13:H20" si="5">G13+F13</f>
        <v>155</v>
      </c>
      <c r="J13" s="9"/>
      <c r="K13" s="10"/>
      <c r="L13" s="10"/>
    </row>
    <row r="14" spans="2:12" x14ac:dyDescent="0.25">
      <c r="B14" s="54">
        <v>4</v>
      </c>
      <c r="C14" s="45">
        <f t="shared" si="0"/>
        <v>300</v>
      </c>
      <c r="D14" s="23">
        <f t="shared" si="1"/>
        <v>-150</v>
      </c>
      <c r="E14" s="44">
        <f t="shared" si="2"/>
        <v>150</v>
      </c>
      <c r="F14" s="39">
        <f t="shared" si="3"/>
        <v>255</v>
      </c>
      <c r="G14" s="29">
        <f t="shared" si="4"/>
        <v>-100</v>
      </c>
      <c r="H14" s="40">
        <f t="shared" si="5"/>
        <v>155</v>
      </c>
      <c r="J14" s="9"/>
      <c r="K14" s="10"/>
      <c r="L14" s="10"/>
    </row>
    <row r="15" spans="2:12" x14ac:dyDescent="0.25">
      <c r="B15" s="54">
        <v>5</v>
      </c>
      <c r="C15" s="45">
        <f t="shared" si="0"/>
        <v>300</v>
      </c>
      <c r="D15" s="23">
        <f t="shared" si="1"/>
        <v>-150</v>
      </c>
      <c r="E15" s="44">
        <f t="shared" si="2"/>
        <v>150</v>
      </c>
      <c r="F15" s="39">
        <f t="shared" si="3"/>
        <v>255</v>
      </c>
      <c r="G15" s="29">
        <f t="shared" si="4"/>
        <v>-100</v>
      </c>
      <c r="H15" s="40">
        <f t="shared" si="5"/>
        <v>155</v>
      </c>
      <c r="J15" s="9"/>
      <c r="K15" s="10"/>
      <c r="L15" s="10"/>
    </row>
    <row r="16" spans="2:12" x14ac:dyDescent="0.25">
      <c r="B16" s="54">
        <v>6</v>
      </c>
      <c r="C16" s="45">
        <f t="shared" si="0"/>
        <v>300</v>
      </c>
      <c r="D16" s="23">
        <f t="shared" si="1"/>
        <v>-150</v>
      </c>
      <c r="E16" s="44">
        <f t="shared" si="2"/>
        <v>150</v>
      </c>
      <c r="F16" s="39">
        <f t="shared" si="3"/>
        <v>255</v>
      </c>
      <c r="G16" s="29">
        <f t="shared" si="4"/>
        <v>-100</v>
      </c>
      <c r="H16" s="40">
        <f t="shared" si="5"/>
        <v>155</v>
      </c>
      <c r="J16" s="9"/>
      <c r="K16" s="10"/>
      <c r="L16" s="10"/>
    </row>
    <row r="17" spans="2:17" x14ac:dyDescent="0.25">
      <c r="B17" s="54">
        <v>7</v>
      </c>
      <c r="C17" s="45">
        <f t="shared" si="0"/>
        <v>300</v>
      </c>
      <c r="D17" s="23">
        <f t="shared" si="1"/>
        <v>-150</v>
      </c>
      <c r="E17" s="44">
        <f t="shared" si="2"/>
        <v>150</v>
      </c>
      <c r="F17" s="39">
        <f t="shared" si="3"/>
        <v>255</v>
      </c>
      <c r="G17" s="29">
        <f t="shared" si="4"/>
        <v>-100</v>
      </c>
      <c r="H17" s="40">
        <f t="shared" si="5"/>
        <v>155</v>
      </c>
      <c r="J17" s="9"/>
      <c r="K17" s="10"/>
      <c r="L17" s="10"/>
    </row>
    <row r="18" spans="2:17" x14ac:dyDescent="0.25">
      <c r="B18" s="54">
        <v>8</v>
      </c>
      <c r="C18" s="45">
        <f t="shared" si="0"/>
        <v>300</v>
      </c>
      <c r="D18" s="23">
        <f t="shared" si="1"/>
        <v>-150</v>
      </c>
      <c r="E18" s="44">
        <f t="shared" si="2"/>
        <v>150</v>
      </c>
      <c r="F18" s="39">
        <f t="shared" si="3"/>
        <v>255</v>
      </c>
      <c r="G18" s="29">
        <f t="shared" si="4"/>
        <v>-100</v>
      </c>
      <c r="H18" s="40">
        <f t="shared" si="5"/>
        <v>155</v>
      </c>
      <c r="J18" s="9"/>
      <c r="K18" s="10"/>
      <c r="L18" s="10"/>
    </row>
    <row r="19" spans="2:17" x14ac:dyDescent="0.25">
      <c r="B19" s="54">
        <v>9</v>
      </c>
      <c r="C19" s="45">
        <f t="shared" si="0"/>
        <v>300</v>
      </c>
      <c r="D19" s="23">
        <f t="shared" si="1"/>
        <v>-150</v>
      </c>
      <c r="E19" s="44">
        <f t="shared" si="2"/>
        <v>150</v>
      </c>
      <c r="F19" s="39">
        <f t="shared" si="3"/>
        <v>255</v>
      </c>
      <c r="G19" s="29">
        <f t="shared" si="4"/>
        <v>-100</v>
      </c>
      <c r="H19" s="40">
        <f t="shared" si="5"/>
        <v>155</v>
      </c>
      <c r="J19" s="9"/>
      <c r="K19" s="10"/>
      <c r="L19" s="10"/>
    </row>
    <row r="20" spans="2:17" ht="14.4" thickBot="1" x14ac:dyDescent="0.3">
      <c r="B20" s="55">
        <v>10</v>
      </c>
      <c r="C20" s="46">
        <f t="shared" si="0"/>
        <v>300</v>
      </c>
      <c r="D20" s="24">
        <f t="shared" si="1"/>
        <v>-150</v>
      </c>
      <c r="E20" s="47">
        <f t="shared" si="2"/>
        <v>150</v>
      </c>
      <c r="F20" s="41">
        <f t="shared" si="3"/>
        <v>255</v>
      </c>
      <c r="G20" s="30">
        <f t="shared" si="4"/>
        <v>-100</v>
      </c>
      <c r="H20" s="42">
        <f t="shared" si="5"/>
        <v>155</v>
      </c>
      <c r="J20" s="9"/>
      <c r="K20" s="10"/>
      <c r="L20" s="10"/>
    </row>
    <row r="22" spans="2:17" x14ac:dyDescent="0.25">
      <c r="E22" s="11"/>
      <c r="F22" s="11"/>
      <c r="G22" s="11"/>
    </row>
    <row r="23" spans="2:17" x14ac:dyDescent="0.25">
      <c r="E23" s="31"/>
      <c r="F23" s="31"/>
      <c r="G23" s="31"/>
      <c r="H23" s="31"/>
    </row>
    <row r="24" spans="2:17" x14ac:dyDescent="0.25">
      <c r="B24" s="6"/>
      <c r="C24" s="6"/>
      <c r="D24" s="6"/>
      <c r="E24" s="6"/>
      <c r="F24" s="6"/>
      <c r="G24" s="6"/>
      <c r="H24" s="6"/>
    </row>
    <row r="25" spans="2:17" x14ac:dyDescent="0.25">
      <c r="B25" s="6"/>
      <c r="C25" s="6"/>
      <c r="D25" s="6"/>
      <c r="E25" s="6"/>
      <c r="F25" s="6"/>
      <c r="G25" s="6"/>
      <c r="H25" s="6"/>
      <c r="J25" s="6"/>
      <c r="Q25" s="4"/>
    </row>
    <row r="26" spans="2:17" x14ac:dyDescent="0.25">
      <c r="B26" s="6"/>
      <c r="C26" s="6"/>
      <c r="D26" s="6"/>
      <c r="E26" s="6"/>
      <c r="F26" s="6"/>
      <c r="G26" s="6"/>
      <c r="H26" s="6"/>
      <c r="J26" s="6"/>
      <c r="P26" s="2"/>
      <c r="Q26" s="10"/>
    </row>
    <row r="27" spans="2:17" x14ac:dyDescent="0.25">
      <c r="B27" s="6"/>
      <c r="C27" s="6"/>
      <c r="D27" s="6"/>
      <c r="E27" s="6"/>
      <c r="F27" s="6"/>
      <c r="G27" s="6"/>
      <c r="H27" s="6"/>
      <c r="J27" s="6"/>
      <c r="P27" s="2"/>
      <c r="Q27" s="10"/>
    </row>
    <row r="28" spans="2:17" x14ac:dyDescent="0.25">
      <c r="B28" s="6"/>
      <c r="C28" s="6"/>
      <c r="D28" s="6"/>
      <c r="E28" s="6"/>
      <c r="F28" s="6"/>
      <c r="G28" s="6"/>
      <c r="H28" s="6"/>
      <c r="J28" s="6"/>
      <c r="P28" s="2"/>
      <c r="Q28" s="10"/>
    </row>
    <row r="29" spans="2:17" x14ac:dyDescent="0.25">
      <c r="B29" s="6"/>
      <c r="C29" s="6"/>
      <c r="D29" s="6"/>
      <c r="E29" s="6"/>
      <c r="F29" s="6"/>
      <c r="G29" s="6"/>
      <c r="H29" s="6"/>
      <c r="J29" s="6"/>
      <c r="P29" s="2"/>
      <c r="Q29" s="10"/>
    </row>
    <row r="30" spans="2:17" x14ac:dyDescent="0.25">
      <c r="B30" s="6"/>
      <c r="C30" s="6"/>
      <c r="D30" s="6"/>
      <c r="E30" s="6"/>
      <c r="F30" s="6"/>
      <c r="G30" s="6"/>
      <c r="H30" s="6"/>
      <c r="J30" s="6"/>
      <c r="P30" s="2"/>
      <c r="Q30" s="10"/>
    </row>
    <row r="31" spans="2:17" x14ac:dyDescent="0.25">
      <c r="B31" s="6"/>
      <c r="C31" s="6"/>
      <c r="D31" s="6"/>
      <c r="E31" s="6"/>
      <c r="F31" s="6"/>
      <c r="G31" s="6"/>
      <c r="H31" s="6"/>
      <c r="J31" s="6"/>
      <c r="P31" s="2"/>
      <c r="Q31" s="10"/>
    </row>
    <row r="32" spans="2:17" x14ac:dyDescent="0.25">
      <c r="B32" s="6"/>
      <c r="C32" s="6"/>
      <c r="D32" s="6"/>
      <c r="E32" s="6"/>
      <c r="F32" s="6"/>
      <c r="G32" s="6"/>
      <c r="H32" s="6"/>
      <c r="J32" s="6"/>
      <c r="P32" s="2"/>
      <c r="Q32" s="10"/>
    </row>
    <row r="33" spans="2:17" x14ac:dyDescent="0.25">
      <c r="B33" s="6"/>
      <c r="C33" s="6"/>
      <c r="D33" s="6"/>
      <c r="E33" s="6"/>
      <c r="F33" s="6"/>
      <c r="G33" s="6"/>
      <c r="H33" s="6"/>
      <c r="I33" s="6"/>
      <c r="J33" s="6"/>
      <c r="P33" s="2"/>
      <c r="Q33" s="10"/>
    </row>
    <row r="34" spans="2:17" x14ac:dyDescent="0.25">
      <c r="I34" s="6"/>
      <c r="J34" s="6"/>
      <c r="P34" s="2"/>
      <c r="Q34" s="10"/>
    </row>
    <row r="35" spans="2:17" x14ac:dyDescent="0.25">
      <c r="I35" s="6"/>
      <c r="J35" s="6"/>
    </row>
  </sheetData>
  <mergeCells count="2">
    <mergeCell ref="C8:E8"/>
    <mergeCell ref="F8:H8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BB2D6D-9782-4E1F-B1E5-03304F523F88}">
  <dimension ref="B2:N35"/>
  <sheetViews>
    <sheetView showGridLines="0" tabSelected="1" workbookViewId="0">
      <selection activeCell="L11" sqref="L11"/>
    </sheetView>
  </sheetViews>
  <sheetFormatPr defaultRowHeight="13.8" x14ac:dyDescent="0.25"/>
  <cols>
    <col min="1" max="1" width="8.88671875" style="3"/>
    <col min="2" max="2" width="20.33203125" style="3" bestFit="1" customWidth="1"/>
    <col min="3" max="3" width="11.77734375" style="3" bestFit="1" customWidth="1"/>
    <col min="4" max="4" width="3.6640625" style="3" customWidth="1"/>
    <col min="5" max="5" width="10.109375" style="3" customWidth="1"/>
    <col min="6" max="6" width="10" style="3" bestFit="1" customWidth="1"/>
    <col min="7" max="7" width="12.5546875" style="3" bestFit="1" customWidth="1"/>
    <col min="8" max="8" width="10.21875" style="3" bestFit="1" customWidth="1"/>
    <col min="9" max="9" width="11.44140625" style="3" bestFit="1" customWidth="1"/>
    <col min="10" max="12" width="8.88671875" style="3"/>
    <col min="13" max="13" width="22.44140625" style="3" bestFit="1" customWidth="1"/>
    <col min="14" max="14" width="10.33203125" style="3" bestFit="1" customWidth="1"/>
    <col min="15" max="16384" width="8.88671875" style="3"/>
  </cols>
  <sheetData>
    <row r="2" spans="2:9" ht="14.4" thickBot="1" x14ac:dyDescent="0.3">
      <c r="B2" s="85"/>
      <c r="C2" s="85"/>
    </row>
    <row r="3" spans="2:9" ht="14.4" customHeight="1" x14ac:dyDescent="0.25">
      <c r="B3" s="56" t="s">
        <v>19</v>
      </c>
      <c r="C3" s="50">
        <v>0.03</v>
      </c>
      <c r="E3" s="95" t="s">
        <v>20</v>
      </c>
      <c r="F3" s="88"/>
      <c r="G3" s="89"/>
    </row>
    <row r="4" spans="2:9" x14ac:dyDescent="0.25">
      <c r="B4" s="57" t="s">
        <v>14</v>
      </c>
      <c r="C4" s="52">
        <v>0.09</v>
      </c>
      <c r="E4" s="96"/>
      <c r="F4" s="90"/>
      <c r="G4" s="91"/>
    </row>
    <row r="5" spans="2:9" x14ac:dyDescent="0.25">
      <c r="B5" s="57" t="s">
        <v>4</v>
      </c>
      <c r="C5" s="92">
        <f>NPV(C3,C11:C20)+C10</f>
        <v>1330.1620329808504</v>
      </c>
      <c r="E5" s="96"/>
      <c r="F5" s="90"/>
      <c r="G5" s="91"/>
    </row>
    <row r="6" spans="2:9" x14ac:dyDescent="0.25">
      <c r="B6" s="57" t="s">
        <v>5</v>
      </c>
      <c r="C6" s="93">
        <f>IRR(C10:C20)</f>
        <v>0.16825049023552663</v>
      </c>
      <c r="E6" s="96"/>
      <c r="F6" s="90"/>
      <c r="G6" s="91"/>
    </row>
    <row r="7" spans="2:9" ht="14.4" thickBot="1" x14ac:dyDescent="0.3">
      <c r="B7" s="86" t="s">
        <v>15</v>
      </c>
      <c r="C7" s="94">
        <f>MIRR(C10:C20,C4,C3)</f>
        <v>0.1415336782242067</v>
      </c>
      <c r="E7" s="97">
        <f>C7-G7</f>
        <v>1.2320144904265362E-11</v>
      </c>
      <c r="F7" s="73" t="s">
        <v>5</v>
      </c>
      <c r="G7" s="87">
        <f>IRR(G10:G20)</f>
        <v>0.14153367821188656</v>
      </c>
    </row>
    <row r="8" spans="2:9" ht="14.4" thickBot="1" x14ac:dyDescent="0.3">
      <c r="B8" s="71"/>
      <c r="C8" s="72"/>
    </row>
    <row r="9" spans="2:9" ht="14.4" thickBot="1" x14ac:dyDescent="0.3">
      <c r="B9" s="35" t="s">
        <v>0</v>
      </c>
      <c r="C9" s="36" t="s">
        <v>18</v>
      </c>
      <c r="E9" s="78" t="s">
        <v>16</v>
      </c>
      <c r="F9" s="79" t="s">
        <v>17</v>
      </c>
      <c r="G9" s="80" t="s">
        <v>18</v>
      </c>
    </row>
    <row r="10" spans="2:9" ht="14.4" x14ac:dyDescent="0.3">
      <c r="B10" s="74">
        <v>0</v>
      </c>
      <c r="C10" s="75">
        <v>-300</v>
      </c>
      <c r="E10" s="81">
        <v>0</v>
      </c>
      <c r="F10" s="69">
        <f>C10</f>
        <v>-300</v>
      </c>
      <c r="G10" s="82">
        <f>SUM(F10:F20)</f>
        <v>-769.11227444584472</v>
      </c>
    </row>
    <row r="11" spans="2:9" ht="14.4" x14ac:dyDescent="0.3">
      <c r="B11" s="74">
        <f>B10+1</f>
        <v>1</v>
      </c>
      <c r="C11" s="75">
        <v>-300</v>
      </c>
      <c r="E11" s="81">
        <f>IF(C11&gt;0,-FV($C$3,$B$20-B11,0,C11),0)</f>
        <v>0</v>
      </c>
      <c r="F11" s="69">
        <f>IF(C11&lt;0,-PV($C$4,B11-$B$10,0,C11),0)</f>
        <v>-275.2293577981651</v>
      </c>
      <c r="G11" s="82">
        <v>0</v>
      </c>
    </row>
    <row r="12" spans="2:9" ht="14.4" x14ac:dyDescent="0.3">
      <c r="B12" s="74">
        <f t="shared" ref="B12:B20" si="0">B11+1</f>
        <v>2</v>
      </c>
      <c r="C12" s="75">
        <v>-100</v>
      </c>
      <c r="E12" s="81">
        <f>IF(C12&gt;0,-FV($C$3,$B$20-B12,0,C12),0)</f>
        <v>0</v>
      </c>
      <c r="F12" s="69">
        <f t="shared" ref="F12:F20" si="1">IF(C12&lt;0,-PV($C$4,B12-$B$10,0,C12),0)</f>
        <v>-84.167999326655988</v>
      </c>
      <c r="G12" s="82">
        <v>0</v>
      </c>
    </row>
    <row r="13" spans="2:9" ht="14.4" x14ac:dyDescent="0.3">
      <c r="B13" s="74">
        <f t="shared" si="0"/>
        <v>3</v>
      </c>
      <c r="C13" s="75">
        <v>-100</v>
      </c>
      <c r="E13" s="81">
        <f>IF(C13&gt;0,-FV($C$3,$B$20-B13,0,C13),0)</f>
        <v>0</v>
      </c>
      <c r="F13" s="69">
        <f t="shared" si="1"/>
        <v>-77.21834800610641</v>
      </c>
      <c r="G13" s="82">
        <v>0</v>
      </c>
      <c r="H13" s="10"/>
      <c r="I13" s="10"/>
    </row>
    <row r="14" spans="2:9" ht="14.4" x14ac:dyDescent="0.3">
      <c r="B14" s="74">
        <f t="shared" si="0"/>
        <v>4</v>
      </c>
      <c r="C14" s="75">
        <v>100</v>
      </c>
      <c r="E14" s="81">
        <f>IF(C14&gt;0,-FV($C$3,$B$20-B14,0,C14),0)</f>
        <v>119.40522965289999</v>
      </c>
      <c r="F14" s="69">
        <f t="shared" si="1"/>
        <v>0</v>
      </c>
      <c r="G14" s="82">
        <v>0</v>
      </c>
      <c r="H14" s="10"/>
      <c r="I14" s="10"/>
    </row>
    <row r="15" spans="2:9" ht="14.4" x14ac:dyDescent="0.3">
      <c r="B15" s="74">
        <f t="shared" si="0"/>
        <v>5</v>
      </c>
      <c r="C15" s="75">
        <v>-50</v>
      </c>
      <c r="E15" s="81">
        <f>IF(C15&gt;0,-FV($C$3,$B$20-B15,0,C15),0)</f>
        <v>0</v>
      </c>
      <c r="F15" s="69">
        <f t="shared" si="1"/>
        <v>-32.496569314917267</v>
      </c>
      <c r="G15" s="82">
        <v>0</v>
      </c>
      <c r="H15" s="10"/>
      <c r="I15" s="10"/>
    </row>
    <row r="16" spans="2:9" ht="14.4" x14ac:dyDescent="0.3">
      <c r="B16" s="74">
        <f t="shared" si="0"/>
        <v>6</v>
      </c>
      <c r="C16" s="75">
        <v>100</v>
      </c>
      <c r="E16" s="81">
        <f>IF(C16&gt;0,-FV($C$3,$B$20-B16,0,C16),0)</f>
        <v>112.55088099999999</v>
      </c>
      <c r="F16" s="69">
        <f t="shared" si="1"/>
        <v>0</v>
      </c>
      <c r="G16" s="82">
        <v>0</v>
      </c>
      <c r="H16" s="10"/>
      <c r="I16" s="10"/>
    </row>
    <row r="17" spans="2:14" ht="14.4" x14ac:dyDescent="0.3">
      <c r="B17" s="74">
        <f t="shared" si="0"/>
        <v>7</v>
      </c>
      <c r="C17" s="75">
        <v>200</v>
      </c>
      <c r="E17" s="81">
        <f>IF(C17&gt;0,-FV($C$3,$B$20-B17,0,C17),0)</f>
        <v>218.5454</v>
      </c>
      <c r="F17" s="69">
        <f t="shared" si="1"/>
        <v>0</v>
      </c>
      <c r="G17" s="82">
        <v>0</v>
      </c>
      <c r="H17" s="10"/>
      <c r="I17" s="10"/>
    </row>
    <row r="18" spans="2:14" ht="14.4" x14ac:dyDescent="0.3">
      <c r="B18" s="74">
        <f t="shared" si="0"/>
        <v>8</v>
      </c>
      <c r="C18" s="75">
        <v>400</v>
      </c>
      <c r="E18" s="81">
        <f>IF(C18&gt;0,-FV($C$3,$B$20-B18,0,C18),0)</f>
        <v>424.35999999999996</v>
      </c>
      <c r="F18" s="69">
        <f t="shared" si="1"/>
        <v>0</v>
      </c>
      <c r="G18" s="82">
        <v>0</v>
      </c>
      <c r="H18" s="10"/>
      <c r="I18" s="10"/>
    </row>
    <row r="19" spans="2:14" ht="14.4" x14ac:dyDescent="0.3">
      <c r="B19" s="74">
        <f t="shared" si="0"/>
        <v>9</v>
      </c>
      <c r="C19" s="75">
        <v>500</v>
      </c>
      <c r="E19" s="81">
        <f>IF(C19&gt;0,-FV($C$3,$B$20-B19,0,C19),0)</f>
        <v>515</v>
      </c>
      <c r="F19" s="69">
        <f t="shared" si="1"/>
        <v>0</v>
      </c>
      <c r="G19" s="82">
        <v>0</v>
      </c>
      <c r="H19" s="10"/>
      <c r="I19" s="10"/>
    </row>
    <row r="20" spans="2:14" ht="15" thickBot="1" x14ac:dyDescent="0.35">
      <c r="B20" s="76">
        <f t="shared" si="0"/>
        <v>10</v>
      </c>
      <c r="C20" s="77">
        <v>1500</v>
      </c>
      <c r="E20" s="83">
        <f>IF(C20&gt;0,-FV($C$3,$B$20-B20,0,C20),0)</f>
        <v>1500</v>
      </c>
      <c r="F20" s="70">
        <f t="shared" si="1"/>
        <v>0</v>
      </c>
      <c r="G20" s="84">
        <f>SUM(E10:E20)</f>
        <v>2889.8615106529001</v>
      </c>
      <c r="H20" s="10"/>
      <c r="I20" s="10"/>
    </row>
    <row r="22" spans="2:14" x14ac:dyDescent="0.25">
      <c r="C22" s="11"/>
    </row>
    <row r="23" spans="2:14" x14ac:dyDescent="0.25">
      <c r="C23" s="31"/>
      <c r="E23" s="31"/>
    </row>
    <row r="24" spans="2:14" x14ac:dyDescent="0.25">
      <c r="B24" s="6"/>
      <c r="C24" s="6"/>
      <c r="E24" s="6"/>
    </row>
    <row r="25" spans="2:14" x14ac:dyDescent="0.25">
      <c r="B25" s="6"/>
      <c r="C25" s="6"/>
      <c r="D25" s="6"/>
      <c r="E25" s="6"/>
      <c r="G25" s="6"/>
      <c r="N25" s="4"/>
    </row>
    <row r="26" spans="2:14" x14ac:dyDescent="0.25">
      <c r="B26" s="6"/>
      <c r="C26" s="6"/>
      <c r="D26" s="6"/>
      <c r="E26" s="6"/>
      <c r="G26" s="6"/>
      <c r="M26" s="2"/>
      <c r="N26" s="10"/>
    </row>
    <row r="27" spans="2:14" x14ac:dyDescent="0.25">
      <c r="B27" s="6"/>
      <c r="C27" s="6"/>
      <c r="D27" s="6"/>
      <c r="E27" s="6"/>
      <c r="G27" s="6"/>
      <c r="M27" s="2"/>
      <c r="N27" s="10"/>
    </row>
    <row r="28" spans="2:14" x14ac:dyDescent="0.25">
      <c r="B28" s="6"/>
      <c r="C28" s="6"/>
      <c r="D28" s="6"/>
      <c r="E28" s="6"/>
      <c r="G28" s="6"/>
      <c r="M28" s="2"/>
      <c r="N28" s="10"/>
    </row>
    <row r="29" spans="2:14" x14ac:dyDescent="0.25">
      <c r="B29" s="6"/>
      <c r="C29" s="6"/>
      <c r="D29" s="6"/>
      <c r="E29" s="6"/>
      <c r="G29" s="6"/>
      <c r="M29" s="2"/>
      <c r="N29" s="10"/>
    </row>
    <row r="30" spans="2:14" x14ac:dyDescent="0.25">
      <c r="B30" s="6"/>
      <c r="C30" s="6"/>
      <c r="D30" s="6"/>
      <c r="E30" s="6"/>
      <c r="G30" s="6"/>
      <c r="M30" s="2"/>
      <c r="N30" s="10"/>
    </row>
    <row r="31" spans="2:14" x14ac:dyDescent="0.25">
      <c r="B31" s="6"/>
      <c r="C31" s="6"/>
      <c r="D31" s="6"/>
      <c r="E31" s="6"/>
      <c r="G31" s="6"/>
      <c r="M31" s="2"/>
      <c r="N31" s="10"/>
    </row>
    <row r="32" spans="2:14" x14ac:dyDescent="0.25">
      <c r="B32" s="6"/>
      <c r="C32" s="6"/>
      <c r="D32" s="6"/>
      <c r="E32" s="6"/>
      <c r="G32" s="6"/>
      <c r="M32" s="2"/>
      <c r="N32" s="10"/>
    </row>
    <row r="33" spans="2:14" x14ac:dyDescent="0.25">
      <c r="B33" s="6"/>
      <c r="C33" s="6"/>
      <c r="D33" s="6"/>
      <c r="E33" s="6"/>
      <c r="F33" s="6"/>
      <c r="G33" s="6"/>
      <c r="M33" s="2"/>
      <c r="N33" s="10"/>
    </row>
    <row r="34" spans="2:14" x14ac:dyDescent="0.25">
      <c r="F34" s="6"/>
      <c r="G34" s="6"/>
      <c r="M34" s="2"/>
      <c r="N34" s="10"/>
    </row>
    <row r="35" spans="2:14" x14ac:dyDescent="0.25">
      <c r="F35" s="6"/>
      <c r="G35" s="6"/>
    </row>
  </sheetData>
  <mergeCells count="1">
    <mergeCell ref="E3:G6"/>
  </mergeCells>
  <conditionalFormatting sqref="C8">
    <cfRule type="colorScale" priority="2">
      <colorScale>
        <cfvo type="min"/>
        <cfvo type="max"/>
        <color rgb="FFFFEF9C"/>
        <color rgb="FF63BE7B"/>
      </colorScale>
    </cfRule>
  </conditionalFormatting>
  <conditionalFormatting sqref="E7">
    <cfRule type="cellIs" dxfId="0" priority="1" operator="notBetween">
      <formula>-0.01</formula>
      <formula>0.01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NPV vs IRR</vt:lpstr>
      <vt:lpstr>2 or 0 IRR </vt:lpstr>
      <vt:lpstr>Creditor vs Debitor</vt:lpstr>
      <vt:lpstr>2 discount rates</vt:lpstr>
      <vt:lpstr>2 discount rates (2)</vt:lpstr>
      <vt:lpstr>MIRR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Shota Modebadze</dc:creator>
  <cp:lastModifiedBy>Shota Modebadze</cp:lastModifiedBy>
  <dcterms:created xsi:type="dcterms:W3CDTF">2025-02-02T08:15:14Z</dcterms:created>
  <dcterms:modified xsi:type="dcterms:W3CDTF">2025-02-02T17:36:13Z</dcterms:modified>
</cp:coreProperties>
</file>