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9870f9c02b3cf52/Desktop/"/>
    </mc:Choice>
  </mc:AlternateContent>
  <xr:revisionPtr revIDLastSave="476" documentId="8_{57564AD4-98CE-4E66-B5C6-F319D68616EE}" xr6:coauthVersionLast="47" xr6:coauthVersionMax="47" xr10:uidLastSave="{81BEE4B6-FEA0-4439-AD1A-6C08D4CEAC65}"/>
  <bookViews>
    <workbookView xWindow="-108" yWindow="-108" windowWidth="23256" windowHeight="12456" xr2:uid="{00000000-000D-0000-FFFF-FFFF00000000}"/>
  </bookViews>
  <sheets>
    <sheet name="Depreciation Tax Shield Effec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34" i="1" s="1"/>
  <c r="B35" i="1" s="1"/>
  <c r="B36" i="1" s="1"/>
  <c r="B37" i="1" s="1"/>
  <c r="B38" i="1" s="1"/>
  <c r="B39" i="1" s="1"/>
  <c r="B40" i="1" s="1"/>
  <c r="C9" i="1"/>
  <c r="B31" i="1"/>
  <c r="F31" i="1"/>
  <c r="F33" i="1"/>
  <c r="F34" i="1" s="1"/>
  <c r="F35" i="1" s="1"/>
  <c r="F36" i="1" s="1"/>
  <c r="F37" i="1" s="1"/>
  <c r="F38" i="1" s="1"/>
  <c r="F39" i="1" s="1"/>
  <c r="F40" i="1" s="1"/>
  <c r="D5" i="1"/>
  <c r="H16" i="1" s="1"/>
  <c r="G4" i="1"/>
  <c r="F26" i="1"/>
  <c r="F25" i="1"/>
  <c r="G25" i="1"/>
  <c r="D7" i="1"/>
  <c r="G20" i="1"/>
  <c r="G21" i="1"/>
  <c r="G22" i="1"/>
  <c r="G23" i="1"/>
  <c r="G24" i="1"/>
  <c r="G19" i="1"/>
  <c r="G17" i="1"/>
  <c r="G18" i="1"/>
  <c r="G16" i="1"/>
  <c r="F15" i="1"/>
  <c r="I15" i="1" s="1"/>
  <c r="D16" i="1"/>
  <c r="F16" i="1" s="1"/>
  <c r="C16" i="1"/>
  <c r="C17" i="1" s="1"/>
  <c r="C18" i="1" s="1"/>
  <c r="C19" i="1" s="1"/>
  <c r="C20" i="1" s="1"/>
  <c r="C21" i="1" s="1"/>
  <c r="C22" i="1" s="1"/>
  <c r="C23" i="1" s="1"/>
  <c r="C24" i="1" s="1"/>
  <c r="C25" i="1" s="1"/>
  <c r="B15" i="1" a="1"/>
  <c r="B15" i="1" s="1"/>
  <c r="J15" i="1" l="1"/>
  <c r="L16" i="1" s="1"/>
  <c r="H18" i="1"/>
  <c r="I16" i="1"/>
  <c r="H17" i="1"/>
  <c r="D8" i="1"/>
  <c r="H25" i="1" s="1"/>
  <c r="H19" i="1"/>
  <c r="H24" i="1"/>
  <c r="H23" i="1"/>
  <c r="H22" i="1"/>
  <c r="H21" i="1"/>
  <c r="H20" i="1"/>
  <c r="D24" i="1"/>
  <c r="F24" i="1" s="1"/>
  <c r="D18" i="1"/>
  <c r="F18" i="1" s="1"/>
  <c r="D23" i="1"/>
  <c r="F23" i="1" s="1"/>
  <c r="D25" i="1"/>
  <c r="D22" i="1"/>
  <c r="F22" i="1" s="1"/>
  <c r="D17" i="1"/>
  <c r="F17" i="1" s="1"/>
  <c r="D21" i="1"/>
  <c r="F21" i="1" s="1"/>
  <c r="D20" i="1"/>
  <c r="F20" i="1" s="1"/>
  <c r="D19" i="1"/>
  <c r="F19" i="1" s="1"/>
  <c r="J16" i="1" l="1"/>
  <c r="L17" i="1" s="1"/>
  <c r="K16" i="1"/>
  <c r="M16" i="1" s="1"/>
  <c r="K15" i="1"/>
  <c r="N15" i="1" s="1"/>
  <c r="I23" i="1"/>
  <c r="I21" i="1"/>
  <c r="I25" i="1"/>
  <c r="I18" i="1"/>
  <c r="I17" i="1"/>
  <c r="I19" i="1"/>
  <c r="I24" i="1"/>
  <c r="I22" i="1"/>
  <c r="I20" i="1"/>
  <c r="K17" i="1" l="1"/>
  <c r="M17" i="1" s="1"/>
  <c r="O15" i="1"/>
  <c r="J17" i="1"/>
  <c r="J18" i="1" s="1"/>
  <c r="M15" i="1"/>
  <c r="O16" i="1"/>
  <c r="N16" i="1"/>
  <c r="N17" i="1"/>
  <c r="O17" i="1"/>
  <c r="I26" i="1"/>
  <c r="G5" i="1" s="1"/>
  <c r="G6" i="1" s="1"/>
  <c r="L18" i="1" l="1"/>
  <c r="K18" i="1"/>
  <c r="G31" i="1"/>
  <c r="C31" i="1"/>
  <c r="J19" i="1"/>
  <c r="L19" i="1"/>
  <c r="K19" i="1"/>
  <c r="N18" i="1" l="1"/>
  <c r="O18" i="1"/>
  <c r="M18" i="1"/>
  <c r="O19" i="1"/>
  <c r="M19" i="1"/>
  <c r="N19" i="1"/>
  <c r="J20" i="1"/>
  <c r="L20" i="1"/>
  <c r="K20" i="1"/>
  <c r="O20" i="1" l="1"/>
  <c r="M20" i="1"/>
  <c r="N20" i="1"/>
  <c r="J21" i="1"/>
  <c r="K21" i="1"/>
  <c r="L21" i="1"/>
  <c r="N21" i="1" l="1"/>
  <c r="M21" i="1"/>
  <c r="O21" i="1"/>
  <c r="J22" i="1"/>
  <c r="K22" i="1"/>
  <c r="L22" i="1"/>
  <c r="O22" i="1" l="1"/>
  <c r="M22" i="1"/>
  <c r="N22" i="1"/>
  <c r="J23" i="1"/>
  <c r="K23" i="1"/>
  <c r="L23" i="1"/>
  <c r="M23" i="1" l="1"/>
  <c r="N23" i="1"/>
  <c r="O23" i="1"/>
  <c r="J24" i="1"/>
  <c r="L24" i="1"/>
  <c r="K24" i="1"/>
  <c r="O24" i="1" l="1"/>
  <c r="M24" i="1"/>
  <c r="N24" i="1"/>
  <c r="J25" i="1"/>
  <c r="K25" i="1" s="1"/>
  <c r="L25" i="1"/>
  <c r="M25" i="1" l="1"/>
  <c r="M26" i="1" s="1"/>
  <c r="H4" i="1" s="1"/>
  <c r="N25" i="1"/>
  <c r="N26" i="1" s="1"/>
  <c r="H5" i="1" s="1"/>
  <c r="K26" i="1"/>
  <c r="O25" i="1"/>
  <c r="O26" i="1" s="1"/>
  <c r="H6" i="1" l="1"/>
  <c r="H31" i="1" s="1"/>
  <c r="D3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<sst xmlns="http://schemas.openxmlformats.org/spreadsheetml/2006/main" count="39" uniqueCount="35">
  <si>
    <r>
      <rPr>
        <sz val="10"/>
        <color rgb="FF1C1C1C"/>
        <rFont val="Cambria"/>
        <family val="1"/>
        <charset val="204"/>
        <scheme val="major"/>
      </rPr>
      <t>Am</t>
    </r>
    <r>
      <rPr>
        <sz val="10"/>
        <color rgb="FF363636"/>
        <rFont val="Cambria"/>
        <family val="1"/>
        <charset val="204"/>
        <scheme val="major"/>
      </rPr>
      <t>o</t>
    </r>
    <r>
      <rPr>
        <sz val="10"/>
        <color rgb="FF1C1C1C"/>
        <rFont val="Cambria"/>
        <family val="1"/>
        <charset val="204"/>
        <scheme val="major"/>
      </rPr>
      <t>rt</t>
    </r>
    <r>
      <rPr>
        <sz val="10"/>
        <color rgb="FF363636"/>
        <rFont val="Cambria"/>
        <family val="1"/>
        <charset val="204"/>
        <scheme val="major"/>
      </rPr>
      <t>/</t>
    </r>
    <r>
      <rPr>
        <sz val="10"/>
        <color rgb="FF1C1C1C"/>
        <rFont val="Cambria"/>
        <family val="1"/>
        <charset val="204"/>
        <scheme val="major"/>
      </rPr>
      <t>yr</t>
    </r>
  </si>
  <si>
    <r>
      <rPr>
        <sz val="10"/>
        <color rgb="FF363636"/>
        <rFont val="Cambria"/>
        <family val="1"/>
        <charset val="204"/>
        <scheme val="major"/>
      </rPr>
      <t>Yea</t>
    </r>
    <r>
      <rPr>
        <sz val="10"/>
        <color rgb="FF1C1C1C"/>
        <rFont val="Cambria"/>
        <family val="1"/>
        <charset val="204"/>
        <scheme val="major"/>
      </rPr>
      <t>r</t>
    </r>
  </si>
  <si>
    <r>
      <rPr>
        <sz val="10"/>
        <color rgb="FF1C1C1C"/>
        <rFont val="Cambria"/>
        <family val="1"/>
        <charset val="204"/>
        <scheme val="major"/>
      </rPr>
      <t>Pr</t>
    </r>
    <r>
      <rPr>
        <sz val="10"/>
        <color rgb="FF363636"/>
        <rFont val="Cambria"/>
        <family val="1"/>
        <charset val="204"/>
        <scheme val="major"/>
      </rPr>
      <t>o</t>
    </r>
    <r>
      <rPr>
        <sz val="10"/>
        <color rgb="FF1C1C1C"/>
        <rFont val="Cambria"/>
        <family val="1"/>
        <charset val="204"/>
        <scheme val="major"/>
      </rPr>
      <t>p</t>
    </r>
    <r>
      <rPr>
        <sz val="10"/>
        <color rgb="FF363636"/>
        <rFont val="Cambria"/>
        <family val="1"/>
        <charset val="204"/>
        <scheme val="major"/>
      </rPr>
      <t>.</t>
    </r>
    <r>
      <rPr>
        <sz val="10"/>
        <color rgb="FF1C1C1C"/>
        <rFont val="Cambria"/>
        <family val="1"/>
        <charset val="204"/>
        <scheme val="major"/>
      </rPr>
      <t>V</t>
    </r>
    <r>
      <rPr>
        <sz val="10"/>
        <color rgb="FF363636"/>
        <rFont val="Cambria"/>
        <family val="1"/>
        <charset val="204"/>
        <scheme val="major"/>
      </rPr>
      <t>al</t>
    </r>
  </si>
  <si>
    <r>
      <rPr>
        <sz val="10"/>
        <color rgb="FF1C1C1C"/>
        <rFont val="Cambria"/>
        <family val="1"/>
        <charset val="204"/>
        <scheme val="major"/>
      </rPr>
      <t>Cl</t>
    </r>
  </si>
  <si>
    <r>
      <rPr>
        <sz val="10"/>
        <color rgb="FF1C1C1C"/>
        <rFont val="Cambria"/>
        <family val="1"/>
        <charset val="204"/>
        <scheme val="major"/>
      </rPr>
      <t>PBT</t>
    </r>
    <r>
      <rPr>
        <sz val="10"/>
        <color rgb="FF363636"/>
        <rFont val="Cambria"/>
        <family val="1"/>
        <charset val="204"/>
        <scheme val="major"/>
      </rPr>
      <t>C</t>
    </r>
    <r>
      <rPr>
        <sz val="10"/>
        <color rgb="FF1C1C1C"/>
        <rFont val="Cambria"/>
        <family val="1"/>
        <charset val="204"/>
        <scheme val="major"/>
      </rPr>
      <t>F</t>
    </r>
  </si>
  <si>
    <r>
      <rPr>
        <sz val="10"/>
        <color rgb="FF1C1C1C"/>
        <rFont val="Cambria"/>
        <family val="1"/>
        <charset val="204"/>
        <scheme val="major"/>
      </rPr>
      <t>DTS</t>
    </r>
  </si>
  <si>
    <r>
      <rPr>
        <sz val="10"/>
        <color rgb="FF363636"/>
        <rFont val="Cambria"/>
        <family val="1"/>
        <charset val="204"/>
        <scheme val="major"/>
      </rPr>
      <t>P</t>
    </r>
    <r>
      <rPr>
        <sz val="10"/>
        <color rgb="FF1C1C1C"/>
        <rFont val="Cambria"/>
        <family val="1"/>
        <charset val="204"/>
        <scheme val="major"/>
      </rPr>
      <t>ATCF</t>
    </r>
  </si>
  <si>
    <r>
      <rPr>
        <sz val="10"/>
        <color rgb="FF1C1C1C"/>
        <rFont val="Cambria"/>
        <family val="1"/>
        <charset val="204"/>
        <scheme val="major"/>
      </rPr>
      <t>ITS</t>
    </r>
  </si>
  <si>
    <r>
      <rPr>
        <sz val="10"/>
        <color rgb="FF1C1C1C"/>
        <rFont val="Cambria"/>
        <family val="1"/>
        <charset val="204"/>
        <scheme val="major"/>
      </rPr>
      <t>EBT</t>
    </r>
    <r>
      <rPr>
        <sz val="10"/>
        <color rgb="FF363636"/>
        <rFont val="Cambria"/>
        <family val="1"/>
        <charset val="204"/>
        <scheme val="major"/>
      </rPr>
      <t>C</t>
    </r>
    <r>
      <rPr>
        <sz val="10"/>
        <color rgb="FF1C1C1C"/>
        <rFont val="Cambria"/>
        <family val="1"/>
        <charset val="204"/>
        <scheme val="major"/>
      </rPr>
      <t>F</t>
    </r>
  </si>
  <si>
    <r>
      <rPr>
        <sz val="10"/>
        <color rgb="FF1C1C1C"/>
        <rFont val="Cambria"/>
        <family val="1"/>
        <charset val="204"/>
        <scheme val="major"/>
      </rPr>
      <t>EAT</t>
    </r>
    <r>
      <rPr>
        <sz val="10"/>
        <color rgb="FF363636"/>
        <rFont val="Cambria"/>
        <family val="1"/>
        <charset val="204"/>
        <scheme val="major"/>
      </rPr>
      <t>C</t>
    </r>
    <r>
      <rPr>
        <sz val="10"/>
        <color rgb="FF1C1C1C"/>
        <rFont val="Cambria"/>
        <family val="1"/>
        <charset val="204"/>
        <scheme val="major"/>
      </rPr>
      <t>F</t>
    </r>
  </si>
  <si>
    <r>
      <rPr>
        <sz val="10"/>
        <color rgb="FF1C1C1C"/>
        <rFont val="Cambria"/>
        <family val="1"/>
        <charset val="204"/>
        <scheme val="major"/>
      </rPr>
      <t>Lo</t>
    </r>
    <r>
      <rPr>
        <sz val="10"/>
        <color rgb="FF363636"/>
        <rFont val="Cambria"/>
        <family val="1"/>
        <charset val="204"/>
        <scheme val="major"/>
      </rPr>
      <t>a</t>
    </r>
    <r>
      <rPr>
        <sz val="10"/>
        <color rgb="FF1C1C1C"/>
        <rFont val="Cambria"/>
        <family val="1"/>
        <charset val="204"/>
        <scheme val="major"/>
      </rPr>
      <t>nAT</t>
    </r>
    <r>
      <rPr>
        <sz val="10"/>
        <color rgb="FF363636"/>
        <rFont val="Cambria"/>
        <family val="1"/>
        <charset val="204"/>
        <scheme val="major"/>
      </rPr>
      <t>C</t>
    </r>
    <r>
      <rPr>
        <sz val="10"/>
        <color rgb="FF1C1C1C"/>
        <rFont val="Cambria"/>
        <family val="1"/>
        <charset val="204"/>
        <scheme val="major"/>
      </rPr>
      <t>Fs</t>
    </r>
  </si>
  <si>
    <r>
      <rPr>
        <sz val="10"/>
        <color rgb="FF363636"/>
        <rFont val="Cambria"/>
        <family val="1"/>
        <charset val="204"/>
        <scheme val="major"/>
      </rPr>
      <t>IRR of above C</t>
    </r>
    <r>
      <rPr>
        <sz val="10"/>
        <color rgb="FF1C1C1C"/>
        <rFont val="Cambria"/>
        <family val="1"/>
        <charset val="204"/>
        <scheme val="major"/>
      </rPr>
      <t xml:space="preserve">F </t>
    </r>
    <r>
      <rPr>
        <sz val="10"/>
        <color rgb="FF363636"/>
        <rFont val="Cambria"/>
        <family val="1"/>
        <charset val="204"/>
        <scheme val="major"/>
      </rPr>
      <t>St</t>
    </r>
    <r>
      <rPr>
        <sz val="10"/>
        <color rgb="FF1C1C1C"/>
        <rFont val="Cambria"/>
        <family val="1"/>
        <charset val="204"/>
        <scheme val="major"/>
      </rPr>
      <t>r</t>
    </r>
    <r>
      <rPr>
        <sz val="10"/>
        <color rgb="FF363636"/>
        <rFont val="Cambria"/>
        <family val="1"/>
        <charset val="204"/>
        <scheme val="major"/>
      </rPr>
      <t>eam</t>
    </r>
  </si>
  <si>
    <t>NOI</t>
  </si>
  <si>
    <r>
      <rPr>
        <sz val="10"/>
        <color rgb="FF1C1C1C"/>
        <rFont val="Cambria"/>
        <family val="1"/>
        <charset val="204"/>
        <scheme val="major"/>
      </rPr>
      <t xml:space="preserve">Appr </t>
    </r>
    <r>
      <rPr>
        <sz val="10"/>
        <color rgb="FF363636"/>
        <rFont val="Cambria"/>
        <family val="1"/>
        <charset val="204"/>
        <scheme val="major"/>
      </rPr>
      <t>ec.</t>
    </r>
    <r>
      <rPr>
        <sz val="10"/>
        <color rgb="FF1C1C1C"/>
        <rFont val="Cambria"/>
        <family val="1"/>
        <charset val="204"/>
        <scheme val="major"/>
      </rPr>
      <t>R</t>
    </r>
    <r>
      <rPr>
        <sz val="10"/>
        <color rgb="FF363636"/>
        <rFont val="Cambria"/>
        <family val="1"/>
        <charset val="204"/>
        <scheme val="major"/>
      </rPr>
      <t>a</t>
    </r>
    <r>
      <rPr>
        <sz val="10"/>
        <color rgb="FF1C1C1C"/>
        <rFont val="Cambria"/>
        <family val="1"/>
        <charset val="204"/>
        <scheme val="major"/>
      </rPr>
      <t>t</t>
    </r>
    <r>
      <rPr>
        <sz val="10"/>
        <color rgb="FF363636"/>
        <rFont val="Cambria"/>
        <family val="1"/>
        <charset val="204"/>
        <scheme val="major"/>
      </rPr>
      <t>e</t>
    </r>
  </si>
  <si>
    <r>
      <rPr>
        <sz val="10"/>
        <color rgb="FF1C1C1C"/>
        <rFont val="Cambria"/>
        <family val="1"/>
        <charset val="204"/>
        <scheme val="major"/>
      </rPr>
      <t>Y</t>
    </r>
    <r>
      <rPr>
        <sz val="10"/>
        <color rgb="FF363636"/>
        <rFont val="Cambria"/>
        <family val="1"/>
        <charset val="204"/>
        <scheme val="major"/>
      </rPr>
      <t>ie</t>
    </r>
    <r>
      <rPr>
        <sz val="10"/>
        <color rgb="FF1C1C1C"/>
        <rFont val="Cambria"/>
        <family val="1"/>
        <charset val="204"/>
        <scheme val="major"/>
      </rPr>
      <t>ld</t>
    </r>
  </si>
  <si>
    <r>
      <rPr>
        <sz val="10"/>
        <color rgb="FF363636"/>
        <rFont val="Cambria"/>
        <family val="1"/>
        <charset val="204"/>
        <scheme val="major"/>
      </rPr>
      <t>Inc</t>
    </r>
    <r>
      <rPr>
        <sz val="10"/>
        <color rgb="FF1C1C1C"/>
        <rFont val="Cambria"/>
        <family val="1"/>
        <charset val="204"/>
        <scheme val="major"/>
      </rPr>
      <t>om</t>
    </r>
    <r>
      <rPr>
        <sz val="10"/>
        <color rgb="FF363636"/>
        <rFont val="Cambria"/>
        <family val="1"/>
        <charset val="204"/>
        <scheme val="major"/>
      </rPr>
      <t xml:space="preserve">e </t>
    </r>
    <r>
      <rPr>
        <sz val="10"/>
        <color rgb="FF1C1C1C"/>
        <rFont val="Cambria"/>
        <family val="1"/>
        <charset val="204"/>
        <scheme val="major"/>
      </rPr>
      <t>T</t>
    </r>
    <r>
      <rPr>
        <sz val="10"/>
        <color rgb="FF363636"/>
        <rFont val="Cambria"/>
        <family val="1"/>
        <charset val="204"/>
        <scheme val="major"/>
      </rPr>
      <t>a</t>
    </r>
    <r>
      <rPr>
        <sz val="10"/>
        <color rgb="FF1C1C1C"/>
        <rFont val="Cambria"/>
        <family val="1"/>
        <charset val="204"/>
        <scheme val="major"/>
      </rPr>
      <t>x Rat</t>
    </r>
    <r>
      <rPr>
        <sz val="10"/>
        <color rgb="FF363636"/>
        <rFont val="Cambria"/>
        <family val="1"/>
        <charset val="204"/>
        <scheme val="major"/>
      </rPr>
      <t>e</t>
    </r>
  </si>
  <si>
    <r>
      <rPr>
        <sz val="10"/>
        <color rgb="FF1C1C1C"/>
        <rFont val="Cambria"/>
        <family val="1"/>
        <charset val="204"/>
        <scheme val="major"/>
      </rPr>
      <t>Bldg.Va</t>
    </r>
    <r>
      <rPr>
        <sz val="10"/>
        <color rgb="FF363636"/>
        <rFont val="Cambria"/>
        <family val="1"/>
        <charset val="204"/>
        <scheme val="major"/>
      </rPr>
      <t>l/</t>
    </r>
    <r>
      <rPr>
        <sz val="10"/>
        <color rgb="FF1C1C1C"/>
        <rFont val="Cambria"/>
        <family val="1"/>
        <charset val="204"/>
        <scheme val="major"/>
      </rPr>
      <t>Prop.V</t>
    </r>
    <r>
      <rPr>
        <sz val="10"/>
        <color rgb="FF363636"/>
        <rFont val="Cambria"/>
        <family val="1"/>
        <charset val="204"/>
        <scheme val="major"/>
      </rPr>
      <t>al</t>
    </r>
  </si>
  <si>
    <r>
      <rPr>
        <sz val="10"/>
        <color rgb="FF1C1C1C"/>
        <rFont val="Cambria"/>
        <family val="1"/>
        <charset val="204"/>
        <scheme val="major"/>
      </rPr>
      <t>D</t>
    </r>
    <r>
      <rPr>
        <sz val="10"/>
        <color rgb="FF363636"/>
        <rFont val="Cambria"/>
        <family val="1"/>
        <charset val="204"/>
        <scheme val="major"/>
      </rPr>
      <t>e</t>
    </r>
    <r>
      <rPr>
        <sz val="10"/>
        <color rgb="FF1C1C1C"/>
        <rFont val="Cambria"/>
        <family val="1"/>
        <charset val="204"/>
        <scheme val="major"/>
      </rPr>
      <t>pr</t>
    </r>
    <r>
      <rPr>
        <sz val="10"/>
        <color rgb="FF363636"/>
        <rFont val="Cambria"/>
        <family val="1"/>
        <charset val="204"/>
        <scheme val="major"/>
      </rPr>
      <t>e</t>
    </r>
    <r>
      <rPr>
        <sz val="10"/>
        <color rgb="FF1C1C1C"/>
        <rFont val="Cambria"/>
        <family val="1"/>
        <charset val="204"/>
        <scheme val="major"/>
      </rPr>
      <t>ci</t>
    </r>
    <r>
      <rPr>
        <sz val="10"/>
        <color rgb="FF363636"/>
        <rFont val="Cambria"/>
        <family val="1"/>
        <charset val="204"/>
        <scheme val="major"/>
      </rPr>
      <t>a</t>
    </r>
    <r>
      <rPr>
        <sz val="10"/>
        <color rgb="FF1C1C1C"/>
        <rFont val="Cambria"/>
        <family val="1"/>
        <charset val="204"/>
        <scheme val="major"/>
      </rPr>
      <t>bl</t>
    </r>
    <r>
      <rPr>
        <sz val="10"/>
        <color rgb="FF363636"/>
        <rFont val="Cambria"/>
        <family val="1"/>
        <charset val="204"/>
        <scheme val="major"/>
      </rPr>
      <t xml:space="preserve">e </t>
    </r>
    <r>
      <rPr>
        <sz val="10"/>
        <color rgb="FF1C1C1C"/>
        <rFont val="Cambria"/>
        <family val="1"/>
        <charset val="204"/>
        <scheme val="major"/>
      </rPr>
      <t>Lif</t>
    </r>
    <r>
      <rPr>
        <sz val="10"/>
        <color rgb="FF363636"/>
        <rFont val="Cambria"/>
        <family val="1"/>
        <charset val="204"/>
        <scheme val="major"/>
      </rPr>
      <t>e</t>
    </r>
  </si>
  <si>
    <r>
      <rPr>
        <sz val="10"/>
        <color rgb="FF1C1C1C"/>
        <rFont val="Cambria"/>
        <family val="1"/>
        <charset val="204"/>
        <scheme val="major"/>
      </rPr>
      <t>L</t>
    </r>
    <r>
      <rPr>
        <sz val="10"/>
        <color rgb="FF363636"/>
        <rFont val="Cambria"/>
        <family val="1"/>
        <charset val="204"/>
        <scheme val="major"/>
      </rPr>
      <t>oa</t>
    </r>
    <r>
      <rPr>
        <sz val="10"/>
        <color rgb="FF1C1C1C"/>
        <rFont val="Cambria"/>
        <family val="1"/>
        <charset val="204"/>
        <scheme val="major"/>
      </rPr>
      <t>n</t>
    </r>
  </si>
  <si>
    <t>Int</t>
  </si>
  <si>
    <t>Tax without Shield</t>
  </si>
  <si>
    <r>
      <rPr>
        <sz val="10"/>
        <color rgb="FF1C1C1C"/>
        <rFont val="Cambria"/>
        <family val="1"/>
        <charset val="204"/>
        <scheme val="major"/>
      </rPr>
      <t>L</t>
    </r>
    <r>
      <rPr>
        <sz val="10"/>
        <color rgb="FF363636"/>
        <rFont val="Cambria"/>
        <family val="1"/>
        <charset val="204"/>
        <scheme val="major"/>
      </rPr>
      <t>oa</t>
    </r>
    <r>
      <rPr>
        <sz val="10"/>
        <color rgb="FF1C1C1C"/>
        <rFont val="Cambria"/>
        <family val="1"/>
        <charset val="204"/>
        <scheme val="major"/>
      </rPr>
      <t>n Ba</t>
    </r>
    <r>
      <rPr>
        <sz val="10"/>
        <color rgb="FF363636"/>
        <rFont val="Cambria"/>
        <family val="1"/>
        <charset val="204"/>
        <scheme val="major"/>
      </rPr>
      <t>l</t>
    </r>
  </si>
  <si>
    <t>Loan DS</t>
  </si>
  <si>
    <t>Results</t>
  </si>
  <si>
    <t>Property</t>
  </si>
  <si>
    <t>Equity</t>
  </si>
  <si>
    <t>Unlevered</t>
  </si>
  <si>
    <t>Levered</t>
  </si>
  <si>
    <t>(Unlevered)</t>
  </si>
  <si>
    <t>(Levered)</t>
  </si>
  <si>
    <t>AT/BT</t>
  </si>
  <si>
    <t>AT_CF</t>
  </si>
  <si>
    <t>BT_CF</t>
  </si>
  <si>
    <t>CGTax Rate</t>
  </si>
  <si>
    <t>Dep Recapture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</si>
</sst>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mbria"/>
      <family val="1"/>
      <charset val="204"/>
      <scheme val="major"/>
    </font>
    <font>
      <sz val="10"/>
      <color rgb="FF363636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1C1C1C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6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 applyAlignment="1">
      <alignment horizontal="left" vertical="top"/>
    </xf>
    <xf numFmtId="43" fontId="2" fillId="0" borderId="0" xfId="1" applyFont="1" applyAlignment="1">
      <alignment horizontal="left" vertical="top" wrapText="1"/>
    </xf>
    <xf numFmtId="43" fontId="2" fillId="0" borderId="0" xfId="1" applyFont="1" applyAlignment="1">
      <alignment vertical="top" wrapText="1"/>
    </xf>
    <xf numFmtId="43" fontId="2" fillId="0" borderId="0" xfId="1" applyFont="1" applyAlignment="1">
      <alignment horizontal="left" vertical="top"/>
    </xf>
    <xf numFmtId="43" fontId="4" fillId="0" borderId="0" xfId="1" applyFont="1" applyAlignment="1">
      <alignment vertical="top" wrapText="1"/>
    </xf>
    <xf numFmtId="43" fontId="4" fillId="0" borderId="0" xfId="1" applyFont="1" applyAlignment="1">
      <alignment horizontal="left" vertical="top" wrapText="1"/>
    </xf>
    <xf numFmtId="43" fontId="5" fillId="0" borderId="0" xfId="1" applyFont="1" applyAlignment="1">
      <alignment horizontal="left" vertical="top" wrapText="1"/>
    </xf>
    <xf numFmtId="43" fontId="5" fillId="0" borderId="0" xfId="1" applyFont="1" applyAlignment="1">
      <alignment vertical="top" wrapText="1"/>
    </xf>
    <xf numFmtId="43" fontId="5" fillId="0" borderId="0" xfId="1" applyFont="1" applyAlignment="1">
      <alignment horizontal="center" vertical="top" wrapText="1"/>
    </xf>
    <xf numFmtId="10" fontId="2" fillId="0" borderId="0" xfId="2" applyNumberFormat="1" applyFont="1" applyAlignment="1">
      <alignment horizontal="left" vertical="top"/>
    </xf>
    <xf numFmtId="9" fontId="6" fillId="0" borderId="0" xfId="1" applyNumberFormat="1" applyFont="1" applyAlignment="1">
      <alignment horizontal="right" vertical="center" wrapText="1"/>
    </xf>
    <xf numFmtId="43" fontId="4" fillId="0" borderId="2" xfId="1" applyFont="1" applyBorder="1" applyAlignment="1">
      <alignment horizontal="left" vertical="top" wrapText="1"/>
    </xf>
    <xf numFmtId="9" fontId="4" fillId="0" borderId="3" xfId="1" applyNumberFormat="1" applyFont="1" applyBorder="1" applyAlignment="1">
      <alignment horizontal="right" vertical="top" wrapText="1"/>
    </xf>
    <xf numFmtId="43" fontId="4" fillId="0" borderId="4" xfId="1" applyFont="1" applyBorder="1" applyAlignment="1">
      <alignment horizontal="left" vertical="top" wrapText="1"/>
    </xf>
    <xf numFmtId="9" fontId="4" fillId="0" borderId="5" xfId="1" applyNumberFormat="1" applyFont="1" applyBorder="1" applyAlignment="1">
      <alignment horizontal="right" vertical="top" wrapText="1"/>
    </xf>
    <xf numFmtId="43" fontId="4" fillId="0" borderId="6" xfId="1" applyFont="1" applyBorder="1" applyAlignment="1">
      <alignment horizontal="left" vertical="top" wrapText="1"/>
    </xf>
    <xf numFmtId="9" fontId="4" fillId="0" borderId="7" xfId="1" applyNumberFormat="1" applyFont="1" applyBorder="1" applyAlignment="1">
      <alignment horizontal="right" vertical="top" wrapText="1"/>
    </xf>
    <xf numFmtId="43" fontId="4" fillId="0" borderId="2" xfId="1" applyFont="1" applyBorder="1" applyAlignment="1">
      <alignment vertical="top" wrapText="1"/>
    </xf>
    <xf numFmtId="43" fontId="4" fillId="0" borderId="4" xfId="1" applyFont="1" applyBorder="1" applyAlignment="1">
      <alignment vertical="top" wrapText="1"/>
    </xf>
    <xf numFmtId="43" fontId="5" fillId="0" borderId="5" xfId="1" applyFont="1" applyBorder="1" applyAlignment="1">
      <alignment horizontal="right" vertical="top" wrapText="1"/>
    </xf>
    <xf numFmtId="43" fontId="4" fillId="0" borderId="6" xfId="1" applyFont="1" applyBorder="1" applyAlignment="1">
      <alignment vertical="top" wrapText="1"/>
    </xf>
    <xf numFmtId="9" fontId="4" fillId="0" borderId="7" xfId="1" applyNumberFormat="1" applyFont="1" applyBorder="1" applyAlignment="1">
      <alignment horizontal="right" vertical="center" wrapText="1"/>
    </xf>
    <xf numFmtId="9" fontId="4" fillId="0" borderId="5" xfId="1" applyNumberFormat="1" applyFont="1" applyBorder="1" applyAlignment="1">
      <alignment horizontal="right" vertical="center" wrapText="1"/>
    </xf>
    <xf numFmtId="164" fontId="5" fillId="0" borderId="3" xfId="1" applyNumberFormat="1" applyFont="1" applyBorder="1" applyAlignment="1">
      <alignment horizontal="right" vertical="top" wrapText="1"/>
    </xf>
    <xf numFmtId="43" fontId="5" fillId="0" borderId="4" xfId="1" applyFont="1" applyBorder="1" applyAlignment="1">
      <alignment horizontal="left" vertical="top" wrapText="1"/>
    </xf>
    <xf numFmtId="10" fontId="4" fillId="0" borderId="5" xfId="1" applyNumberFormat="1" applyFont="1" applyBorder="1" applyAlignment="1">
      <alignment horizontal="right" vertical="top" wrapText="1"/>
    </xf>
    <xf numFmtId="43" fontId="5" fillId="0" borderId="7" xfId="1" applyFont="1" applyBorder="1" applyAlignment="1">
      <alignment horizontal="right" vertical="top" wrapText="1"/>
    </xf>
    <xf numFmtId="164" fontId="2" fillId="0" borderId="0" xfId="1" applyNumberFormat="1" applyFont="1" applyAlignment="1">
      <alignment horizontal="left" vertical="top"/>
    </xf>
    <xf numFmtId="43" fontId="4" fillId="2" borderId="8" xfId="1" applyFont="1" applyFill="1" applyBorder="1" applyAlignment="1">
      <alignment horizontal="left" vertical="top" wrapText="1"/>
    </xf>
    <xf numFmtId="43" fontId="4" fillId="2" borderId="9" xfId="1" applyFont="1" applyFill="1" applyBorder="1" applyAlignment="1">
      <alignment horizontal="center" vertical="center" wrapText="1"/>
    </xf>
    <xf numFmtId="43" fontId="5" fillId="2" borderId="9" xfId="1" applyFont="1" applyFill="1" applyBorder="1" applyAlignment="1">
      <alignment horizontal="center" vertical="center" wrapText="1"/>
    </xf>
    <xf numFmtId="43" fontId="3" fillId="2" borderId="9" xfId="1" applyFont="1" applyFill="1" applyBorder="1" applyAlignment="1">
      <alignment horizontal="center" vertical="center" wrapText="1"/>
    </xf>
    <xf numFmtId="43" fontId="4" fillId="2" borderId="10" xfId="1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 wrapText="1"/>
    </xf>
    <xf numFmtId="164" fontId="3" fillId="0" borderId="0" xfId="1" applyNumberFormat="1" applyFont="1" applyBorder="1" applyAlignment="1">
      <alignment horizontal="left" vertical="top" wrapText="1"/>
    </xf>
    <xf numFmtId="164" fontId="3" fillId="0" borderId="5" xfId="1" applyNumberFormat="1" applyFont="1" applyBorder="1" applyAlignment="1">
      <alignment horizontal="left" vertical="top" wrapText="1"/>
    </xf>
    <xf numFmtId="43" fontId="5" fillId="0" borderId="4" xfId="1" applyFont="1" applyBorder="1" applyAlignment="1">
      <alignment horizontal="right" vertical="top" wrapText="1"/>
    </xf>
    <xf numFmtId="164" fontId="5" fillId="0" borderId="0" xfId="1" applyNumberFormat="1" applyFont="1" applyBorder="1" applyAlignment="1">
      <alignment vertical="top" wrapText="1"/>
    </xf>
    <xf numFmtId="164" fontId="5" fillId="0" borderId="0" xfId="1" applyNumberFormat="1" applyFont="1" applyBorder="1" applyAlignment="1">
      <alignment horizontal="left" vertical="top" wrapText="1"/>
    </xf>
    <xf numFmtId="164" fontId="3" fillId="0" borderId="0" xfId="1" applyNumberFormat="1" applyFont="1" applyBorder="1" applyAlignment="1">
      <alignment vertical="top" wrapText="1"/>
    </xf>
    <xf numFmtId="43" fontId="5" fillId="0" borderId="6" xfId="1" applyFont="1" applyBorder="1" applyAlignment="1">
      <alignment horizontal="right" vertical="top" wrapText="1"/>
    </xf>
    <xf numFmtId="164" fontId="4" fillId="0" borderId="11" xfId="1" applyNumberFormat="1" applyFont="1" applyBorder="1" applyAlignment="1">
      <alignment horizontal="left" vertical="top" wrapText="1"/>
    </xf>
    <xf numFmtId="164" fontId="3" fillId="0" borderId="11" xfId="1" applyNumberFormat="1" applyFont="1" applyBorder="1" applyAlignment="1">
      <alignment horizontal="left" vertical="top" wrapText="1"/>
    </xf>
    <xf numFmtId="164" fontId="5" fillId="0" borderId="11" xfId="1" applyNumberFormat="1" applyFont="1" applyBorder="1" applyAlignment="1">
      <alignment vertical="top" wrapText="1"/>
    </xf>
    <xf numFmtId="164" fontId="5" fillId="0" borderId="11" xfId="1" applyNumberFormat="1" applyFont="1" applyBorder="1" applyAlignment="1">
      <alignment horizontal="left" vertical="top" wrapText="1"/>
    </xf>
    <xf numFmtId="164" fontId="2" fillId="0" borderId="11" xfId="1" applyNumberFormat="1" applyFont="1" applyBorder="1" applyAlignment="1">
      <alignment horizontal="left" vertical="top" wrapText="1"/>
    </xf>
    <xf numFmtId="164" fontId="3" fillId="0" borderId="11" xfId="1" applyNumberFormat="1" applyFont="1" applyBorder="1" applyAlignment="1">
      <alignment vertical="top" wrapText="1"/>
    </xf>
    <xf numFmtId="164" fontId="3" fillId="0" borderId="7" xfId="1" applyNumberFormat="1" applyFont="1" applyBorder="1" applyAlignment="1">
      <alignment horizontal="left" vertical="top" wrapText="1"/>
    </xf>
    <xf numFmtId="9" fontId="2" fillId="0" borderId="0" xfId="1" applyNumberFormat="1" applyFont="1" applyAlignment="1">
      <alignment horizontal="left" vertical="top"/>
    </xf>
    <xf numFmtId="10" fontId="2" fillId="0" borderId="0" xfId="1" applyNumberFormat="1" applyFont="1" applyAlignment="1">
      <alignment horizontal="right" vertical="top"/>
    </xf>
    <xf numFmtId="43" fontId="2" fillId="0" borderId="12" xfId="1" applyFont="1" applyBorder="1" applyAlignment="1">
      <alignment horizontal="left" vertical="top"/>
    </xf>
    <xf numFmtId="43" fontId="2" fillId="0" borderId="13" xfId="1" applyFont="1" applyBorder="1" applyAlignment="1">
      <alignment horizontal="left" vertical="top"/>
    </xf>
    <xf numFmtId="10" fontId="2" fillId="0" borderId="13" xfId="2" applyNumberFormat="1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left" vertical="top"/>
    </xf>
    <xf numFmtId="10" fontId="2" fillId="0" borderId="14" xfId="2" applyNumberFormat="1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right" vertical="center" wrapText="1"/>
    </xf>
    <xf numFmtId="43" fontId="4" fillId="0" borderId="18" xfId="1" applyFont="1" applyBorder="1" applyAlignment="1">
      <alignment vertical="top" wrapText="1"/>
    </xf>
    <xf numFmtId="165" fontId="4" fillId="0" borderId="0" xfId="2" applyNumberFormat="1" applyFont="1" applyBorder="1" applyAlignment="1">
      <alignment horizontal="right" vertical="center" wrapText="1"/>
    </xf>
    <xf numFmtId="165" fontId="4" fillId="0" borderId="19" xfId="2" applyNumberFormat="1" applyFont="1" applyBorder="1" applyAlignment="1">
      <alignment horizontal="right" vertical="top"/>
    </xf>
    <xf numFmtId="43" fontId="4" fillId="0" borderId="20" xfId="1" applyFont="1" applyBorder="1" applyAlignment="1">
      <alignment vertical="top" wrapText="1"/>
    </xf>
    <xf numFmtId="165" fontId="4" fillId="0" borderId="21" xfId="2" applyNumberFormat="1" applyFont="1" applyBorder="1" applyAlignment="1">
      <alignment horizontal="right" vertical="top"/>
    </xf>
    <xf numFmtId="43" fontId="7" fillId="0" borderId="20" xfId="1" applyFont="1" applyBorder="1" applyAlignment="1">
      <alignment vertical="top" wrapText="1"/>
    </xf>
    <xf numFmtId="43" fontId="4" fillId="2" borderId="16" xfId="1" applyFont="1" applyFill="1" applyBorder="1" applyAlignment="1">
      <alignment horizontal="left" vertical="top"/>
    </xf>
    <xf numFmtId="43" fontId="4" fillId="2" borderId="17" xfId="1" applyFont="1" applyFill="1" applyBorder="1" applyAlignment="1">
      <alignment horizontal="left" vertical="top"/>
    </xf>
    <xf numFmtId="43" fontId="4" fillId="2" borderId="1" xfId="1" applyFont="1" applyFill="1" applyBorder="1" applyAlignment="1">
      <alignment horizontal="left" vertical="top"/>
    </xf>
    <xf numFmtId="43" fontId="4" fillId="2" borderId="21" xfId="1" applyFont="1" applyFill="1" applyBorder="1" applyAlignment="1">
      <alignment horizontal="left" vertical="top"/>
    </xf>
    <xf numFmtId="9" fontId="7" fillId="0" borderId="1" xfId="1" applyNumberFormat="1" applyFont="1" applyBorder="1" applyAlignment="1">
      <alignment horizontal="right" vertical="center" wrapText="1"/>
    </xf>
    <xf numFmtId="9" fontId="7" fillId="0" borderId="21" xfId="1" applyNumberFormat="1" applyFont="1" applyBorder="1" applyAlignment="1">
      <alignment horizontal="right" vertical="center" wrapText="1"/>
    </xf>
    <xf numFmtId="9" fontId="2" fillId="2" borderId="22" xfId="1" applyNumberFormat="1" applyFont="1" applyFill="1" applyBorder="1" applyAlignment="1">
      <alignment horizontal="right" vertical="top"/>
    </xf>
    <xf numFmtId="43" fontId="2" fillId="2" borderId="8" xfId="1" applyFont="1" applyFill="1" applyBorder="1" applyAlignment="1">
      <alignment horizontal="right" vertical="top"/>
    </xf>
    <xf numFmtId="43" fontId="2" fillId="2" borderId="9" xfId="1" applyFont="1" applyFill="1" applyBorder="1" applyAlignment="1">
      <alignment horizontal="left" vertical="top"/>
    </xf>
    <xf numFmtId="43" fontId="2" fillId="2" borderId="10" xfId="1" applyFont="1" applyFill="1" applyBorder="1" applyAlignment="1">
      <alignment vertical="top" wrapText="1"/>
    </xf>
    <xf numFmtId="9" fontId="2" fillId="2" borderId="24" xfId="1" applyNumberFormat="1" applyFont="1" applyFill="1" applyBorder="1" applyAlignment="1">
      <alignment horizontal="right" vertical="top" wrapText="1"/>
    </xf>
    <xf numFmtId="9" fontId="2" fillId="0" borderId="4" xfId="1" applyNumberFormat="1" applyFont="1" applyBorder="1" applyAlignment="1">
      <alignment horizontal="right" vertical="top"/>
    </xf>
    <xf numFmtId="9" fontId="2" fillId="0" borderId="0" xfId="2" applyFont="1" applyBorder="1" applyAlignment="1">
      <alignment horizontal="right" vertical="top"/>
    </xf>
    <xf numFmtId="9" fontId="2" fillId="0" borderId="5" xfId="2" applyFont="1" applyBorder="1" applyAlignment="1">
      <alignment horizontal="right" vertical="top" wrapText="1"/>
    </xf>
    <xf numFmtId="9" fontId="2" fillId="0" borderId="0" xfId="2" applyFont="1" applyBorder="1" applyAlignment="1">
      <alignment horizontal="right" vertical="top" wrapText="1"/>
    </xf>
    <xf numFmtId="9" fontId="2" fillId="0" borderId="6" xfId="1" applyNumberFormat="1" applyFont="1" applyBorder="1" applyAlignment="1">
      <alignment horizontal="right" vertical="top"/>
    </xf>
    <xf numFmtId="9" fontId="5" fillId="0" borderId="11" xfId="2" applyFont="1" applyBorder="1" applyAlignment="1">
      <alignment horizontal="right" vertical="top" wrapText="1"/>
    </xf>
    <xf numFmtId="9" fontId="5" fillId="0" borderId="7" xfId="2" applyFont="1" applyBorder="1" applyAlignment="1">
      <alignment horizontal="right" vertical="top" wrapText="1"/>
    </xf>
    <xf numFmtId="9" fontId="2" fillId="2" borderId="23" xfId="1" applyNumberFormat="1" applyFont="1" applyFill="1" applyBorder="1" applyAlignment="1">
      <alignment horizontal="right" vertical="top"/>
    </xf>
    <xf numFmtId="43" fontId="2" fillId="0" borderId="4" xfId="1" applyFont="1" applyBorder="1" applyAlignment="1">
      <alignment horizontal="right" vertical="top"/>
    </xf>
    <xf numFmtId="43" fontId="2" fillId="0" borderId="6" xfId="1" applyFont="1" applyBorder="1" applyAlignment="1">
      <alignment horizontal="right" vertical="top"/>
    </xf>
    <xf numFmtId="43" fontId="2" fillId="0" borderId="0" xfId="1" applyFont="1" applyAlignment="1">
      <alignment horizontal="right" vertical="top"/>
    </xf>
    <xf numFmtId="43" fontId="2" fillId="2" borderId="23" xfId="1" applyFont="1" applyFill="1" applyBorder="1" applyAlignment="1">
      <alignment horizontal="right" vertical="top"/>
    </xf>
    <xf numFmtId="43" fontId="8" fillId="2" borderId="15" xfId="1" applyFont="1" applyFill="1" applyBorder="1" applyAlignment="1">
      <alignment horizontal="center" vertical="center"/>
    </xf>
    <xf numFmtId="43" fontId="8" fillId="2" borderId="20" xfId="1" applyFont="1" applyFill="1" applyBorder="1" applyAlignment="1">
      <alignment horizontal="center" vertical="center"/>
    </xf>
    <xf numFmtId="9" fontId="4" fillId="3" borderId="3" xfId="1" applyNumberFormat="1" applyFont="1" applyFill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Percent" xfId="2" builtinId="5"/>
  </cellStyles>
  <dxfs count="2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DTS Sensitivity =&gt;</a:t>
            </a:r>
            <a:r>
              <a:rPr lang="en-US" baseline="0"/>
              <a:t> AT/BF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'Depreciation Tax Shield Effect '!$G$30</c:f>
              <c:strCache>
                <c:ptCount val="1"/>
                <c:pt idx="0">
                  <c:v> Unlevered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'Depreciation Tax Shield Effect '!$F$32:$F$40</c:f>
              <c:numCache>
                <c:formatCode>0%</c:formatCode>
                <c:ptCount val="9"/>
                <c:pt idx="0">
                  <c:v>0.8</c:v>
                </c:pt>
                <c:pt idx="1">
                  <c:v>0.70000000000000007</c:v>
                </c:pt>
                <c:pt idx="2">
                  <c:v>0.60000000000000009</c:v>
                </c:pt>
                <c:pt idx="3">
                  <c:v>0.50000000000000011</c:v>
                </c:pt>
                <c:pt idx="4">
                  <c:v>0.40000000000000013</c:v>
                </c:pt>
                <c:pt idx="5">
                  <c:v>0.30000000000000016</c:v>
                </c:pt>
                <c:pt idx="6">
                  <c:v>0.20000000000000015</c:v>
                </c:pt>
                <c:pt idx="7">
                  <c:v>0.10000000000000014</c:v>
                </c:pt>
                <c:pt idx="8">
                  <c:v>1.3877787807814457E-16</c:v>
                </c:pt>
              </c:numCache>
            </c:numRef>
          </c:cat>
          <c:val>
            <c:numRef>
              <c:f>'Depreciation Tax Shield Effect '!$G$32:$G$40</c:f>
              <c:numCache>
                <c:formatCode>0%</c:formatCode>
                <c:ptCount val="9"/>
                <c:pt idx="0">
                  <c:v>0.71850740148050241</c:v>
                </c:pt>
                <c:pt idx="1">
                  <c:v>0.70993092515684775</c:v>
                </c:pt>
                <c:pt idx="2">
                  <c:v>0.70141310868652207</c:v>
                </c:pt>
                <c:pt idx="3">
                  <c:v>0.69295352558567158</c:v>
                </c:pt>
                <c:pt idx="4">
                  <c:v>0.68455175070069674</c:v>
                </c:pt>
                <c:pt idx="5">
                  <c:v>0.67620736026950545</c:v>
                </c:pt>
                <c:pt idx="6">
                  <c:v>0.66791993198061372</c:v>
                </c:pt>
                <c:pt idx="7">
                  <c:v>0.65968904503008907</c:v>
                </c:pt>
                <c:pt idx="8">
                  <c:v>0.6515142801763516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14-48F5-B7F6-A3E369225A65}"/>
            </c:ext>
          </c:extLst>
        </c:ser>
        <c:ser>
          <c:idx val="1"/>
          <c:order val="1"/>
          <c:tx>
            <c:strRef>
              <c:f>'Depreciation Tax Shield Effect '!$H$30</c:f>
              <c:strCache>
                <c:ptCount val="1"/>
                <c:pt idx="0">
                  <c:v> Levered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'Depreciation Tax Shield Effect '!$F$32:$F$40</c:f>
              <c:numCache>
                <c:formatCode>0%</c:formatCode>
                <c:ptCount val="9"/>
                <c:pt idx="0">
                  <c:v>0.8</c:v>
                </c:pt>
                <c:pt idx="1">
                  <c:v>0.70000000000000007</c:v>
                </c:pt>
                <c:pt idx="2">
                  <c:v>0.60000000000000009</c:v>
                </c:pt>
                <c:pt idx="3">
                  <c:v>0.50000000000000011</c:v>
                </c:pt>
                <c:pt idx="4">
                  <c:v>0.40000000000000013</c:v>
                </c:pt>
                <c:pt idx="5">
                  <c:v>0.30000000000000016</c:v>
                </c:pt>
                <c:pt idx="6">
                  <c:v>0.20000000000000015</c:v>
                </c:pt>
                <c:pt idx="7">
                  <c:v>0.10000000000000014</c:v>
                </c:pt>
                <c:pt idx="8">
                  <c:v>1.3877787807814457E-16</c:v>
                </c:pt>
              </c:numCache>
            </c:numRef>
          </c:cat>
          <c:val>
            <c:numRef>
              <c:f>'Depreciation Tax Shield Effect '!$H$32:$H$40</c:f>
              <c:numCache>
                <c:formatCode>0%</c:formatCode>
                <c:ptCount val="9"/>
                <c:pt idx="0">
                  <c:v>0.87028945065266594</c:v>
                </c:pt>
                <c:pt idx="1">
                  <c:v>0.84079587109878873</c:v>
                </c:pt>
                <c:pt idx="2">
                  <c:v>0.81201062825038195</c:v>
                </c:pt>
                <c:pt idx="3">
                  <c:v>0.78391625214384286</c:v>
                </c:pt>
                <c:pt idx="4">
                  <c:v>0.75649540252455472</c:v>
                </c:pt>
                <c:pt idx="5">
                  <c:v>0.72973090561576903</c:v>
                </c:pt>
                <c:pt idx="6">
                  <c:v>0.70360578667563478</c:v>
                </c:pt>
                <c:pt idx="7">
                  <c:v>0.67810329858110729</c:v>
                </c:pt>
                <c:pt idx="8">
                  <c:v>0.65320694668719737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14-48F5-B7F6-A3E369225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078352"/>
        <c:axId val="1733312656"/>
      </c:lineChart>
      <c:catAx>
        <c:axId val="1720078352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312656"/>
        <c:crosses val="autoZero"/>
        <c:auto val="1"/>
        <c:lblAlgn val="ctr"/>
        <c:lblOffset val="100"/>
        <c:noMultiLvlLbl val="0"/>
      </c:catAx>
      <c:valAx>
        <c:axId val="1733312656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007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25400" cap="flat" cmpd="sng" algn="ctr">
      <a:solidFill>
        <a:schemeClr val="accent2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Leverage &amp; DTS =&gt; AT/BT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'Depreciation Tax Shield Effect '!$C$30</c:f>
              <c:strCache>
                <c:ptCount val="1"/>
                <c:pt idx="0">
                  <c:v> Unlevered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'Depreciation Tax Shield Effect '!$B$32:$B$40</c:f>
              <c:numCache>
                <c:formatCode>_(* #,##0.00_);_(* \(#,##0.00\);_(* "-"??_);_(@_)</c:formatCode>
                <c:ptCount val="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</c:numCache>
            </c:numRef>
          </c:cat>
          <c:val>
            <c:numRef>
              <c:f>'Depreciation Tax Shield Effect '!$C$32:$C$40</c:f>
              <c:numCache>
                <c:formatCode>0%</c:formatCode>
                <c:ptCount val="9"/>
                <c:pt idx="0">
                  <c:v>0.71850740148050241</c:v>
                </c:pt>
                <c:pt idx="1">
                  <c:v>0.71850740148050241</c:v>
                </c:pt>
                <c:pt idx="2">
                  <c:v>0.71850740148050241</c:v>
                </c:pt>
                <c:pt idx="3">
                  <c:v>0.71850740148050241</c:v>
                </c:pt>
                <c:pt idx="4">
                  <c:v>0.71850740148050241</c:v>
                </c:pt>
                <c:pt idx="5">
                  <c:v>0.71850740148050241</c:v>
                </c:pt>
                <c:pt idx="6">
                  <c:v>0.71850740148050241</c:v>
                </c:pt>
                <c:pt idx="7">
                  <c:v>0.71850740148050241</c:v>
                </c:pt>
                <c:pt idx="8">
                  <c:v>0.71850740148050241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D9-479B-B215-BD8E5807D243}"/>
            </c:ext>
          </c:extLst>
        </c:ser>
        <c:ser>
          <c:idx val="1"/>
          <c:order val="1"/>
          <c:tx>
            <c:strRef>
              <c:f>'Depreciation Tax Shield Effect '!$D$30</c:f>
              <c:strCache>
                <c:ptCount val="1"/>
                <c:pt idx="0">
                  <c:v> Levered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'Depreciation Tax Shield Effect '!$B$32:$B$40</c:f>
              <c:numCache>
                <c:formatCode>_(* #,##0.00_);_(* \(#,##0.00\);_(* "-"??_);_(@_)</c:formatCode>
                <c:ptCount val="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</c:numCache>
            </c:numRef>
          </c:cat>
          <c:val>
            <c:numRef>
              <c:f>'Depreciation Tax Shield Effect '!$D$32:$D$40</c:f>
              <c:numCache>
                <c:formatCode>0%</c:formatCode>
                <c:ptCount val="9"/>
                <c:pt idx="0">
                  <c:v>0.71797141007966159</c:v>
                </c:pt>
                <c:pt idx="1">
                  <c:v>0.74782473987838394</c:v>
                </c:pt>
                <c:pt idx="2">
                  <c:v>0.77551758136269366</c:v>
                </c:pt>
                <c:pt idx="3">
                  <c:v>0.8013750884774804</c:v>
                </c:pt>
                <c:pt idx="4">
                  <c:v>0.82565631898454406</c:v>
                </c:pt>
                <c:pt idx="5">
                  <c:v>0.84857064503278723</c:v>
                </c:pt>
                <c:pt idx="6">
                  <c:v>0.87028945065266594</c:v>
                </c:pt>
                <c:pt idx="7">
                  <c:v>0.8909546318441034</c:v>
                </c:pt>
                <c:pt idx="8">
                  <c:v>0.91068488077390464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D9-479B-B215-BD8E5807D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99904"/>
        <c:axId val="1733997024"/>
      </c:lineChart>
      <c:catAx>
        <c:axId val="1733999904"/>
        <c:scaling>
          <c:orientation val="minMax"/>
        </c:scaling>
        <c:delete val="0"/>
        <c:axPos val="b"/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997024"/>
        <c:crosses val="autoZero"/>
        <c:auto val="1"/>
        <c:lblAlgn val="ctr"/>
        <c:lblOffset val="100"/>
        <c:noMultiLvlLbl val="0"/>
      </c:catAx>
      <c:valAx>
        <c:axId val="173399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99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Before</a:t>
            </a:r>
            <a:r>
              <a:rPr lang="en-US" baseline="0"/>
              <a:t> &amp; After Tax CF IRR</a:t>
            </a:r>
            <a:endParaRPr lang="en-US"/>
          </a:p>
        </c:rich>
      </c:tx>
      <c:layout>
        <c:manualLayout>
          <c:xMode val="edge"/>
          <c:yMode val="edge"/>
          <c:x val="0.1859211843123926"/>
          <c:y val="2.41984271022383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'Depreciation Tax Shield Effect '!$F$4</c:f>
              <c:strCache>
                <c:ptCount val="1"/>
                <c:pt idx="0">
                  <c:v> BT_CF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'Depreciation Tax Shield Effect '!$G$3:$H$3</c:f>
              <c:strCache>
                <c:ptCount val="2"/>
                <c:pt idx="0">
                  <c:v> (Unlevered) </c:v>
                </c:pt>
                <c:pt idx="1">
                  <c:v> (Levered) </c:v>
                </c:pt>
              </c:strCache>
            </c:strRef>
          </c:cat>
          <c:val>
            <c:numRef>
              <c:f>'Depreciation Tax Shield Effect '!$G$4:$H$4</c:f>
              <c:numCache>
                <c:formatCode>0.0%</c:formatCode>
                <c:ptCount val="2"/>
                <c:pt idx="0">
                  <c:v>6.0428831757567192E-2</c:v>
                </c:pt>
                <c:pt idx="1">
                  <c:v>7.3970856701935039E-2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E-453F-A7CE-64A30618A973}"/>
            </c:ext>
          </c:extLst>
        </c:ser>
        <c:ser>
          <c:idx val="1"/>
          <c:order val="1"/>
          <c:tx>
            <c:strRef>
              <c:f>'Depreciation Tax Shield Effect '!$F$5</c:f>
              <c:strCache>
                <c:ptCount val="1"/>
                <c:pt idx="0">
                  <c:v> AT_CF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'Depreciation Tax Shield Effect '!$G$3:$H$3</c:f>
              <c:strCache>
                <c:ptCount val="2"/>
                <c:pt idx="0">
                  <c:v> (Unlevered) </c:v>
                </c:pt>
                <c:pt idx="1">
                  <c:v> (Levered) </c:v>
                </c:pt>
              </c:strCache>
            </c:strRef>
          </c:cat>
          <c:val>
            <c:numRef>
              <c:f>'Depreciation Tax Shield Effect '!$G$5:$H$5</c:f>
              <c:numCache>
                <c:formatCode>0.0%</c:formatCode>
                <c:ptCount val="2"/>
                <c:pt idx="0">
                  <c:v>4.3418562880632061E-2</c:v>
                </c:pt>
                <c:pt idx="1">
                  <c:v>6.4376056243434121E-2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6E-453F-A7CE-64A30618A97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71304608"/>
        <c:axId val="1171306048"/>
      </c:barChart>
      <c:lineChart>
        <c:grouping val="standard"/>
        <c:varyColors val="0"/>
        <c:ser>
          <c:idx val="2"/>
          <c:order val="2"/>
          <c:tx>
            <c:strRef>
              <c:f>'Depreciation Tax Shield Effect '!$F$6</c:f>
              <c:strCache>
                <c:ptCount val="1"/>
                <c:pt idx="0">
                  <c:v> AT/BT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6E-453F-A7CE-64A30618A973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6E-453F-A7CE-64A30618A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'Depreciation Tax Shield Effect '!$G$3:$H$3</c:f>
              <c:strCache>
                <c:ptCount val="2"/>
                <c:pt idx="0">
                  <c:v> (Unlevered) </c:v>
                </c:pt>
                <c:pt idx="1">
                  <c:v> (Levered) </c:v>
                </c:pt>
              </c:strCache>
            </c:strRef>
          </c:cat>
          <c:val>
            <c:numRef>
              <c:f>'Depreciation Tax Shield Effect '!$G$6:$H$6</c:f>
              <c:numCache>
                <c:formatCode>0%</c:formatCode>
                <c:ptCount val="2"/>
                <c:pt idx="0">
                  <c:v>0.71850740148050241</c:v>
                </c:pt>
                <c:pt idx="1">
                  <c:v>0.87028945065266594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6E-453F-A7CE-64A30618A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1304608"/>
        <c:axId val="1171306048"/>
      </c:lineChart>
      <c:catAx>
        <c:axId val="117130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1306048"/>
        <c:crosses val="autoZero"/>
        <c:auto val="1"/>
        <c:lblAlgn val="ctr"/>
        <c:lblOffset val="100"/>
        <c:noMultiLvlLbl val="0"/>
      </c:catAx>
      <c:valAx>
        <c:axId val="1171306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1304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25400" cap="flat" cmpd="sng" algn="ctr">
      <a:solidFill>
        <a:schemeClr val="accent2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28</xdr:row>
      <xdr:rowOff>114300</xdr:rowOff>
    </xdr:from>
    <xdr:to>
      <xdr:col>8</xdr:col>
      <xdr:colOff>274320</xdr:colOff>
      <xdr:row>40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7C801A-629D-DB45-147A-70D060D1CC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586740</xdr:colOff>
      <xdr:row>28</xdr:row>
      <xdr:rowOff>121920</xdr:rowOff>
    </xdr:from>
    <xdr:to>
      <xdr:col>4</xdr:col>
      <xdr:colOff>7620</xdr:colOff>
      <xdr:row>40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562C3E-55B4-12B5-644B-318269F873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381000</xdr:colOff>
      <xdr:row>0</xdr:row>
      <xdr:rowOff>49530</xdr:rowOff>
    </xdr:from>
    <xdr:to>
      <xdr:col>12</xdr:col>
      <xdr:colOff>327660</xdr:colOff>
      <xdr:row>12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3EF84EE-4E3C-5229-91BD-55E960A13B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0"/>
  <sheetViews>
    <sheetView showGridLines="0" tabSelected="1" workbookViewId="0">
      <selection activeCell="F10" sqref="F10"/>
    </sheetView>
  </sheetViews>
  <sheetFormatPr defaultColWidth="9.33203125" defaultRowHeight="13.2" x14ac:dyDescent="0.25"/>
  <cols>
    <col min="1" max="1" width="9.33203125" style="3"/>
    <col min="2" max="2" width="21.6640625" style="3" bestFit="1" customWidth="1"/>
    <col min="3" max="3" width="11.77734375" style="3" customWidth="1"/>
    <col min="4" max="4" width="13.109375" style="3" bestFit="1" customWidth="1"/>
    <col min="5" max="5" width="11.77734375" style="3" customWidth="1"/>
    <col min="6" max="6" width="13.109375" style="3" bestFit="1" customWidth="1"/>
    <col min="7" max="15" width="11.77734375" style="3" customWidth="1"/>
    <col min="16" max="16" width="11" style="3" bestFit="1" customWidth="1"/>
    <col min="17" max="16384" width="9.33203125" style="3"/>
  </cols>
  <sheetData>
    <row r="1" spans="2:15" ht="13.8" thickBot="1" x14ac:dyDescent="0.3"/>
    <row r="2" spans="2:15" ht="15.9" customHeight="1" x14ac:dyDescent="0.25">
      <c r="B2" s="11" t="s">
        <v>13</v>
      </c>
      <c r="C2" s="12">
        <v>0.01</v>
      </c>
      <c r="E2" s="1"/>
      <c r="F2" s="88" t="s">
        <v>23</v>
      </c>
      <c r="G2" s="65" t="s">
        <v>24</v>
      </c>
      <c r="H2" s="66" t="s">
        <v>25</v>
      </c>
      <c r="I2" s="1"/>
      <c r="M2" s="2"/>
      <c r="N2" s="2"/>
      <c r="O2" s="2"/>
    </row>
    <row r="3" spans="2:15" ht="14.1" customHeight="1" x14ac:dyDescent="0.25">
      <c r="B3" s="13" t="s">
        <v>14</v>
      </c>
      <c r="C3" s="14">
        <v>0.06</v>
      </c>
      <c r="E3" s="1"/>
      <c r="F3" s="89"/>
      <c r="G3" s="67" t="s">
        <v>28</v>
      </c>
      <c r="H3" s="68" t="s">
        <v>29</v>
      </c>
      <c r="I3" s="5"/>
      <c r="M3" s="2"/>
      <c r="N3" s="2"/>
      <c r="O3" s="2"/>
    </row>
    <row r="4" spans="2:15" ht="14.1" customHeight="1" thickBot="1" x14ac:dyDescent="0.3">
      <c r="B4" s="15" t="s">
        <v>15</v>
      </c>
      <c r="C4" s="16">
        <v>0.35</v>
      </c>
      <c r="E4" s="1"/>
      <c r="F4" s="59" t="s">
        <v>32</v>
      </c>
      <c r="G4" s="60">
        <f>F26</f>
        <v>6.0428831757567192E-2</v>
      </c>
      <c r="H4" s="61">
        <f>M26</f>
        <v>7.3970856701935039E-2</v>
      </c>
      <c r="I4" s="1"/>
      <c r="M4" s="2"/>
      <c r="N4" s="2"/>
      <c r="O4" s="2"/>
    </row>
    <row r="5" spans="2:15" ht="12.9" customHeight="1" x14ac:dyDescent="0.25">
      <c r="B5" s="17" t="s">
        <v>16</v>
      </c>
      <c r="C5" s="90">
        <v>0.8</v>
      </c>
      <c r="D5" s="27">
        <f>C5*C15/C6</f>
        <v>29090.909090909092</v>
      </c>
      <c r="E5" s="1"/>
      <c r="F5" s="62" t="s">
        <v>31</v>
      </c>
      <c r="G5" s="58">
        <f>I26</f>
        <v>4.3418562880632061E-2</v>
      </c>
      <c r="H5" s="63">
        <f>N26</f>
        <v>6.4376056243434121E-2</v>
      </c>
      <c r="I5" s="1"/>
      <c r="M5" s="2"/>
      <c r="N5" s="2"/>
      <c r="O5" s="2"/>
    </row>
    <row r="6" spans="2:15" ht="12.9" customHeight="1" x14ac:dyDescent="0.25">
      <c r="B6" s="18" t="s">
        <v>17</v>
      </c>
      <c r="C6" s="19">
        <v>27.5</v>
      </c>
      <c r="E6" s="1"/>
      <c r="F6" s="64" t="s">
        <v>30</v>
      </c>
      <c r="G6" s="69">
        <f>G5/G4</f>
        <v>0.71850740148050241</v>
      </c>
      <c r="H6" s="70">
        <f>H5/H4</f>
        <v>0.87028945065266594</v>
      </c>
      <c r="I6" s="1"/>
      <c r="M6" s="2"/>
      <c r="N6" s="2"/>
      <c r="O6" s="2"/>
    </row>
    <row r="7" spans="2:15" ht="12.9" customHeight="1" x14ac:dyDescent="0.25">
      <c r="B7" s="18" t="s">
        <v>33</v>
      </c>
      <c r="C7" s="22">
        <v>0.15</v>
      </c>
      <c r="D7" s="27">
        <f>(C25-C15-SUM(E16:E25))*C7</f>
        <v>693.31881168071413</v>
      </c>
      <c r="E7" s="1"/>
      <c r="I7" s="1"/>
      <c r="M7" s="2"/>
      <c r="N7" s="2"/>
      <c r="O7" s="2"/>
    </row>
    <row r="8" spans="2:15" ht="12.9" customHeight="1" thickBot="1" x14ac:dyDescent="0.3">
      <c r="B8" s="20" t="s">
        <v>34</v>
      </c>
      <c r="C8" s="21">
        <v>0.25</v>
      </c>
      <c r="D8" s="27">
        <f>D5*10*C8</f>
        <v>72727.272727272735</v>
      </c>
      <c r="E8" s="1"/>
      <c r="F8" s="4"/>
      <c r="G8" s="10"/>
      <c r="H8" s="9"/>
      <c r="I8" s="1"/>
    </row>
    <row r="9" spans="2:15" ht="12.9" customHeight="1" x14ac:dyDescent="0.25">
      <c r="B9" s="11" t="s">
        <v>18</v>
      </c>
      <c r="C9" s="23">
        <f>D9*C15/(1+D9)</f>
        <v>750000</v>
      </c>
      <c r="D9" s="86">
        <v>3</v>
      </c>
      <c r="E9" s="1"/>
      <c r="F9" s="4"/>
      <c r="G9" s="10"/>
      <c r="H9" s="9"/>
      <c r="I9" s="1"/>
    </row>
    <row r="10" spans="2:15" ht="12.9" customHeight="1" x14ac:dyDescent="0.25">
      <c r="B10" s="24" t="s">
        <v>19</v>
      </c>
      <c r="C10" s="25">
        <v>5.5E-2</v>
      </c>
      <c r="E10" s="1"/>
      <c r="F10" s="4"/>
      <c r="G10" s="10"/>
      <c r="H10" s="9"/>
      <c r="I10" s="1"/>
    </row>
    <row r="11" spans="2:15" ht="12.9" customHeight="1" thickBot="1" x14ac:dyDescent="0.3">
      <c r="B11" s="15" t="s">
        <v>0</v>
      </c>
      <c r="C11" s="26">
        <v>2000</v>
      </c>
      <c r="E11" s="1"/>
      <c r="F11" s="4"/>
      <c r="G11" s="10"/>
      <c r="H11" s="9"/>
      <c r="I11" s="1"/>
    </row>
    <row r="12" spans="2:15" ht="12" customHeight="1" x14ac:dyDescent="0.25">
      <c r="C12" s="7"/>
      <c r="D12" s="8"/>
      <c r="E12" s="6"/>
      <c r="F12" s="4"/>
      <c r="G12" s="4"/>
      <c r="H12" s="6"/>
      <c r="I12" s="8"/>
    </row>
    <row r="13" spans="2:15" ht="15" customHeight="1" thickBot="1" x14ac:dyDescent="0.3">
      <c r="B13" s="2"/>
      <c r="C13" s="2"/>
      <c r="D13" s="1"/>
      <c r="E13" s="1"/>
      <c r="F13" s="51"/>
      <c r="G13" s="4"/>
      <c r="H13" s="1"/>
      <c r="I13" s="1"/>
      <c r="J13" s="1"/>
      <c r="K13" s="5"/>
      <c r="L13" s="1"/>
      <c r="M13" s="5"/>
      <c r="N13" s="1"/>
      <c r="O13" s="5"/>
    </row>
    <row r="14" spans="2:15" ht="27.6" customHeight="1" x14ac:dyDescent="0.25">
      <c r="B14" s="28" t="s">
        <v>1</v>
      </c>
      <c r="C14" s="29" t="s">
        <v>2</v>
      </c>
      <c r="D14" s="30" t="s">
        <v>12</v>
      </c>
      <c r="E14" s="29" t="s">
        <v>3</v>
      </c>
      <c r="F14" s="29" t="s">
        <v>4</v>
      </c>
      <c r="G14" s="31" t="s">
        <v>20</v>
      </c>
      <c r="H14" s="29" t="s">
        <v>5</v>
      </c>
      <c r="I14" s="29" t="s">
        <v>6</v>
      </c>
      <c r="J14" s="29" t="s">
        <v>21</v>
      </c>
      <c r="K14" s="29" t="s">
        <v>22</v>
      </c>
      <c r="L14" s="29" t="s">
        <v>7</v>
      </c>
      <c r="M14" s="29" t="s">
        <v>8</v>
      </c>
      <c r="N14" s="29" t="s">
        <v>9</v>
      </c>
      <c r="O14" s="32" t="s">
        <v>10</v>
      </c>
    </row>
    <row r="15" spans="2:15" ht="15" customHeight="1" x14ac:dyDescent="0.25">
      <c r="B15" s="33" cm="1">
        <f t="array" ref="B15:B25">_xlfn.SEQUENCE(11,1,0)</f>
        <v>0</v>
      </c>
      <c r="C15" s="34">
        <v>1000000</v>
      </c>
      <c r="D15" s="35">
        <v>0</v>
      </c>
      <c r="E15" s="36"/>
      <c r="F15" s="34">
        <f>-C15</f>
        <v>-1000000</v>
      </c>
      <c r="G15" s="35">
        <v>0</v>
      </c>
      <c r="H15" s="35">
        <v>0</v>
      </c>
      <c r="I15" s="35">
        <f>F15-G15+H15</f>
        <v>-1000000</v>
      </c>
      <c r="J15" s="37">
        <f>C9</f>
        <v>750000</v>
      </c>
      <c r="K15" s="37">
        <f>-J15</f>
        <v>-750000</v>
      </c>
      <c r="L15" s="36">
        <v>0</v>
      </c>
      <c r="M15" s="37">
        <f>F15-K15</f>
        <v>-250000</v>
      </c>
      <c r="N15" s="37">
        <f>I15-K15+L15</f>
        <v>-250000</v>
      </c>
      <c r="O15" s="38">
        <f>K15-L15</f>
        <v>-750000</v>
      </c>
    </row>
    <row r="16" spans="2:15" ht="15" customHeight="1" x14ac:dyDescent="0.25">
      <c r="B16" s="39">
        <v>1</v>
      </c>
      <c r="C16" s="34">
        <f t="shared" ref="C16:C25" si="0">C15*(1+$C$2)</f>
        <v>1010000</v>
      </c>
      <c r="D16" s="37">
        <f t="shared" ref="D16:D25" si="1">C15*$C$3</f>
        <v>60000</v>
      </c>
      <c r="E16" s="40">
        <v>0</v>
      </c>
      <c r="F16" s="41">
        <f>D16-E16</f>
        <v>60000</v>
      </c>
      <c r="G16" s="34">
        <f>D16*$C$4</f>
        <v>21000</v>
      </c>
      <c r="H16" s="34">
        <f>$D$5*$C$4</f>
        <v>10181.818181818182</v>
      </c>
      <c r="I16" s="35">
        <f>F16-G16+H16</f>
        <v>49181.818181818184</v>
      </c>
      <c r="J16" s="37">
        <f>J15-$C$11</f>
        <v>748000</v>
      </c>
      <c r="K16" s="37">
        <f>J15*$C$10+$C$11</f>
        <v>43250</v>
      </c>
      <c r="L16" s="42">
        <f>J15*$C$10*$C$4</f>
        <v>14437.499999999998</v>
      </c>
      <c r="M16" s="37">
        <f>F16-K16</f>
        <v>16750</v>
      </c>
      <c r="N16" s="37">
        <f>I16-K16+L16</f>
        <v>20369.318181818184</v>
      </c>
      <c r="O16" s="38">
        <f>K16-L16</f>
        <v>28812.5</v>
      </c>
    </row>
    <row r="17" spans="2:16" ht="15.9" customHeight="1" x14ac:dyDescent="0.25">
      <c r="B17" s="39">
        <v>2</v>
      </c>
      <c r="C17" s="34">
        <f t="shared" si="0"/>
        <v>1020100</v>
      </c>
      <c r="D17" s="37">
        <f t="shared" si="1"/>
        <v>60600</v>
      </c>
      <c r="E17" s="40">
        <v>0</v>
      </c>
      <c r="F17" s="41">
        <f t="shared" ref="F17:F24" si="2">D17-E17</f>
        <v>60600</v>
      </c>
      <c r="G17" s="34">
        <f t="shared" ref="G17:G18" si="3">D17*$C$4</f>
        <v>21210</v>
      </c>
      <c r="H17" s="34">
        <f t="shared" ref="H17:H24" si="4">$D$5*$C$4</f>
        <v>10181.818181818182</v>
      </c>
      <c r="I17" s="35">
        <f>F17-G17+H17</f>
        <v>49571.818181818184</v>
      </c>
      <c r="J17" s="37">
        <f t="shared" ref="J17:J25" si="5">J16-$C$11</f>
        <v>746000</v>
      </c>
      <c r="K17" s="37">
        <f t="shared" ref="K17:K24" si="6">J16*$C$10+$C$11</f>
        <v>43140</v>
      </c>
      <c r="L17" s="42">
        <f t="shared" ref="L17:L25" si="7">J16*$C$10*$C$4</f>
        <v>14398.999999999998</v>
      </c>
      <c r="M17" s="37">
        <f t="shared" ref="M17:M24" si="8">F17-K17</f>
        <v>17460</v>
      </c>
      <c r="N17" s="37">
        <f>I17-K17+L17</f>
        <v>20830.818181818184</v>
      </c>
      <c r="O17" s="38">
        <f t="shared" ref="O17:O25" si="9">K17-L17</f>
        <v>28741</v>
      </c>
    </row>
    <row r="18" spans="2:16" ht="15" customHeight="1" x14ac:dyDescent="0.25">
      <c r="B18" s="33">
        <v>3</v>
      </c>
      <c r="C18" s="34">
        <f t="shared" si="0"/>
        <v>1030301</v>
      </c>
      <c r="D18" s="37">
        <f t="shared" si="1"/>
        <v>61206</v>
      </c>
      <c r="E18" s="42">
        <v>50000</v>
      </c>
      <c r="F18" s="41">
        <f t="shared" si="2"/>
        <v>11206</v>
      </c>
      <c r="G18" s="34">
        <f t="shared" si="3"/>
        <v>21422.1</v>
      </c>
      <c r="H18" s="34">
        <f t="shared" si="4"/>
        <v>10181.818181818182</v>
      </c>
      <c r="I18" s="35">
        <f t="shared" ref="I18:I25" si="10">F18-G18+H18</f>
        <v>-34.281818181816561</v>
      </c>
      <c r="J18" s="37">
        <f t="shared" si="5"/>
        <v>744000</v>
      </c>
      <c r="K18" s="37">
        <f t="shared" si="6"/>
        <v>43030</v>
      </c>
      <c r="L18" s="42">
        <f t="shared" si="7"/>
        <v>14360.499999999998</v>
      </c>
      <c r="M18" s="37">
        <f t="shared" si="8"/>
        <v>-31824</v>
      </c>
      <c r="N18" s="37">
        <f>I18-K18+L18</f>
        <v>-28703.781818181815</v>
      </c>
      <c r="O18" s="38">
        <f t="shared" si="9"/>
        <v>28669.5</v>
      </c>
    </row>
    <row r="19" spans="2:16" ht="15" customHeight="1" x14ac:dyDescent="0.25">
      <c r="B19" s="33">
        <v>4</v>
      </c>
      <c r="C19" s="34">
        <f t="shared" si="0"/>
        <v>1040604.01</v>
      </c>
      <c r="D19" s="37">
        <f t="shared" si="1"/>
        <v>61818.06</v>
      </c>
      <c r="E19" s="40">
        <v>0</v>
      </c>
      <c r="F19" s="41">
        <f t="shared" si="2"/>
        <v>61818.06</v>
      </c>
      <c r="G19" s="34">
        <f>D19*$C$4</f>
        <v>21636.320999999996</v>
      </c>
      <c r="H19" s="34">
        <f t="shared" si="4"/>
        <v>10181.818181818182</v>
      </c>
      <c r="I19" s="35">
        <f t="shared" si="10"/>
        <v>50363.557181818185</v>
      </c>
      <c r="J19" s="37">
        <f t="shared" si="5"/>
        <v>742000</v>
      </c>
      <c r="K19" s="37">
        <f t="shared" si="6"/>
        <v>42920</v>
      </c>
      <c r="L19" s="42">
        <f t="shared" si="7"/>
        <v>14322</v>
      </c>
      <c r="M19" s="37">
        <f t="shared" si="8"/>
        <v>18898.059999999998</v>
      </c>
      <c r="N19" s="37">
        <f t="shared" ref="N19:N25" si="11">I19-K19+L19</f>
        <v>21765.557181818185</v>
      </c>
      <c r="O19" s="38">
        <f t="shared" si="9"/>
        <v>28598</v>
      </c>
    </row>
    <row r="20" spans="2:16" ht="14.1" customHeight="1" x14ac:dyDescent="0.25">
      <c r="B20" s="33">
        <v>5</v>
      </c>
      <c r="C20" s="34">
        <f t="shared" si="0"/>
        <v>1051010.0501000001</v>
      </c>
      <c r="D20" s="37">
        <f t="shared" si="1"/>
        <v>62436.240599999997</v>
      </c>
      <c r="E20" s="40">
        <v>0</v>
      </c>
      <c r="F20" s="41">
        <f t="shared" si="2"/>
        <v>62436.240599999997</v>
      </c>
      <c r="G20" s="34">
        <f t="shared" ref="G20:G24" si="12">D20*$C$4</f>
        <v>21852.684209999999</v>
      </c>
      <c r="H20" s="34">
        <f t="shared" si="4"/>
        <v>10181.818181818182</v>
      </c>
      <c r="I20" s="35">
        <f t="shared" si="10"/>
        <v>50765.374571818182</v>
      </c>
      <c r="J20" s="37">
        <f t="shared" si="5"/>
        <v>740000</v>
      </c>
      <c r="K20" s="37">
        <f t="shared" si="6"/>
        <v>42810</v>
      </c>
      <c r="L20" s="42">
        <f t="shared" si="7"/>
        <v>14283.5</v>
      </c>
      <c r="M20" s="37">
        <f t="shared" si="8"/>
        <v>19626.240599999997</v>
      </c>
      <c r="N20" s="37">
        <f t="shared" si="11"/>
        <v>22238.874571818182</v>
      </c>
      <c r="O20" s="38">
        <f t="shared" si="9"/>
        <v>28526.5</v>
      </c>
    </row>
    <row r="21" spans="2:16" ht="15" customHeight="1" x14ac:dyDescent="0.25">
      <c r="B21" s="39">
        <v>6</v>
      </c>
      <c r="C21" s="34">
        <f t="shared" si="0"/>
        <v>1061520.1506010001</v>
      </c>
      <c r="D21" s="37">
        <f t="shared" si="1"/>
        <v>63060.603006000005</v>
      </c>
      <c r="E21" s="40">
        <v>0</v>
      </c>
      <c r="F21" s="41">
        <f t="shared" si="2"/>
        <v>63060.603006000005</v>
      </c>
      <c r="G21" s="34">
        <f t="shared" si="12"/>
        <v>22071.2110521</v>
      </c>
      <c r="H21" s="34">
        <f t="shared" si="4"/>
        <v>10181.818181818182</v>
      </c>
      <c r="I21" s="35">
        <f t="shared" si="10"/>
        <v>51171.210135718189</v>
      </c>
      <c r="J21" s="37">
        <f t="shared" si="5"/>
        <v>738000</v>
      </c>
      <c r="K21" s="37">
        <f t="shared" si="6"/>
        <v>42700</v>
      </c>
      <c r="L21" s="42">
        <f t="shared" si="7"/>
        <v>14245</v>
      </c>
      <c r="M21" s="37">
        <f t="shared" si="8"/>
        <v>20360.603006000005</v>
      </c>
      <c r="N21" s="37">
        <f t="shared" si="11"/>
        <v>22716.210135718189</v>
      </c>
      <c r="O21" s="38">
        <f t="shared" si="9"/>
        <v>28455</v>
      </c>
    </row>
    <row r="22" spans="2:16" ht="15" customHeight="1" x14ac:dyDescent="0.25">
      <c r="B22" s="33">
        <v>7</v>
      </c>
      <c r="C22" s="34">
        <f t="shared" si="0"/>
        <v>1072135.3521070101</v>
      </c>
      <c r="D22" s="37">
        <f t="shared" si="1"/>
        <v>63691.209036059998</v>
      </c>
      <c r="E22" s="40">
        <v>0</v>
      </c>
      <c r="F22" s="41">
        <f t="shared" si="2"/>
        <v>63691.209036059998</v>
      </c>
      <c r="G22" s="34">
        <f t="shared" si="12"/>
        <v>22291.923162620998</v>
      </c>
      <c r="H22" s="34">
        <f t="shared" si="4"/>
        <v>10181.818181818182</v>
      </c>
      <c r="I22" s="35">
        <f t="shared" si="10"/>
        <v>51581.104055257187</v>
      </c>
      <c r="J22" s="37">
        <f t="shared" si="5"/>
        <v>736000</v>
      </c>
      <c r="K22" s="37">
        <f t="shared" si="6"/>
        <v>42590</v>
      </c>
      <c r="L22" s="42">
        <f t="shared" si="7"/>
        <v>14206.5</v>
      </c>
      <c r="M22" s="37">
        <f t="shared" si="8"/>
        <v>21101.209036059998</v>
      </c>
      <c r="N22" s="37">
        <f t="shared" si="11"/>
        <v>23197.604055257187</v>
      </c>
      <c r="O22" s="38">
        <f t="shared" si="9"/>
        <v>28383.5</v>
      </c>
    </row>
    <row r="23" spans="2:16" ht="15" customHeight="1" x14ac:dyDescent="0.25">
      <c r="B23" s="33">
        <v>8</v>
      </c>
      <c r="C23" s="34">
        <f t="shared" si="0"/>
        <v>1082856.7056280803</v>
      </c>
      <c r="D23" s="37">
        <f t="shared" si="1"/>
        <v>64328.121126420599</v>
      </c>
      <c r="E23" s="42">
        <v>50000</v>
      </c>
      <c r="F23" s="41">
        <f t="shared" si="2"/>
        <v>14328.121126420599</v>
      </c>
      <c r="G23" s="34">
        <f t="shared" si="12"/>
        <v>22514.842394247207</v>
      </c>
      <c r="H23" s="34">
        <f t="shared" si="4"/>
        <v>10181.818181818182</v>
      </c>
      <c r="I23" s="35">
        <f t="shared" si="10"/>
        <v>1995.0969139915742</v>
      </c>
      <c r="J23" s="37">
        <f t="shared" si="5"/>
        <v>734000</v>
      </c>
      <c r="K23" s="37">
        <f t="shared" si="6"/>
        <v>42480</v>
      </c>
      <c r="L23" s="42">
        <f t="shared" si="7"/>
        <v>14168</v>
      </c>
      <c r="M23" s="37">
        <f t="shared" si="8"/>
        <v>-28151.878873579401</v>
      </c>
      <c r="N23" s="37">
        <f t="shared" si="11"/>
        <v>-26316.903086008424</v>
      </c>
      <c r="O23" s="38">
        <f t="shared" si="9"/>
        <v>28312</v>
      </c>
    </row>
    <row r="24" spans="2:16" ht="15" customHeight="1" x14ac:dyDescent="0.25">
      <c r="B24" s="33">
        <v>9</v>
      </c>
      <c r="C24" s="34">
        <f t="shared" si="0"/>
        <v>1093685.2726843611</v>
      </c>
      <c r="D24" s="37">
        <f t="shared" si="1"/>
        <v>64971.402337684813</v>
      </c>
      <c r="E24" s="40">
        <v>0</v>
      </c>
      <c r="F24" s="41">
        <f t="shared" si="2"/>
        <v>64971.402337684813</v>
      </c>
      <c r="G24" s="34">
        <f t="shared" si="12"/>
        <v>22739.990818189683</v>
      </c>
      <c r="H24" s="34">
        <f t="shared" si="4"/>
        <v>10181.818181818182</v>
      </c>
      <c r="I24" s="35">
        <f t="shared" si="10"/>
        <v>52413.229701313314</v>
      </c>
      <c r="J24" s="37">
        <f t="shared" si="5"/>
        <v>732000</v>
      </c>
      <c r="K24" s="37">
        <f t="shared" si="6"/>
        <v>42370</v>
      </c>
      <c r="L24" s="42">
        <f t="shared" si="7"/>
        <v>14129.5</v>
      </c>
      <c r="M24" s="37">
        <f t="shared" si="8"/>
        <v>22601.402337684813</v>
      </c>
      <c r="N24" s="37">
        <f t="shared" si="11"/>
        <v>24172.729701313314</v>
      </c>
      <c r="O24" s="38">
        <f t="shared" si="9"/>
        <v>28240.5</v>
      </c>
    </row>
    <row r="25" spans="2:16" ht="15.9" customHeight="1" thickBot="1" x14ac:dyDescent="0.3">
      <c r="B25" s="43">
        <v>10</v>
      </c>
      <c r="C25" s="44">
        <f t="shared" si="0"/>
        <v>1104622.1254112048</v>
      </c>
      <c r="D25" s="45">
        <f t="shared" si="1"/>
        <v>65621.116361061664</v>
      </c>
      <c r="E25" s="46">
        <v>0</v>
      </c>
      <c r="F25" s="47">
        <f>D25+C25</f>
        <v>1170243.2417722663</v>
      </c>
      <c r="G25" s="44">
        <f>D25*$C$4+D7</f>
        <v>23660.709538052295</v>
      </c>
      <c r="H25" s="44">
        <f>$D$5*$C$4-D8</f>
        <v>-62545.454545454551</v>
      </c>
      <c r="I25" s="48">
        <f t="shared" si="10"/>
        <v>1084037.0776887594</v>
      </c>
      <c r="J25" s="45">
        <f t="shared" si="5"/>
        <v>730000</v>
      </c>
      <c r="K25" s="45">
        <f>J24*$C$10+$C$11+J25</f>
        <v>772260</v>
      </c>
      <c r="L25" s="49">
        <f t="shared" si="7"/>
        <v>14091</v>
      </c>
      <c r="M25" s="45">
        <f>F25-K25</f>
        <v>397983.24177226634</v>
      </c>
      <c r="N25" s="45">
        <f t="shared" si="11"/>
        <v>325868.07768875943</v>
      </c>
      <c r="O25" s="50">
        <f t="shared" si="9"/>
        <v>758169</v>
      </c>
    </row>
    <row r="26" spans="2:16" ht="12.9" customHeight="1" thickBot="1" x14ac:dyDescent="0.3">
      <c r="B26" s="53" t="s">
        <v>11</v>
      </c>
      <c r="C26" s="54"/>
      <c r="D26" s="54"/>
      <c r="E26" s="54"/>
      <c r="F26" s="55">
        <f>IRR(F15:F25)</f>
        <v>6.0428831757567192E-2</v>
      </c>
      <c r="G26" s="56"/>
      <c r="H26" s="56"/>
      <c r="I26" s="55">
        <f>IRR(I15:I25)</f>
        <v>4.3418562880632061E-2</v>
      </c>
      <c r="J26" s="56"/>
      <c r="K26" s="55">
        <f>IRR(K15:K25)</f>
        <v>5.4999999999999938E-2</v>
      </c>
      <c r="L26" s="56"/>
      <c r="M26" s="55">
        <f>IRR(M15:M25)</f>
        <v>7.3970856701935039E-2</v>
      </c>
      <c r="N26" s="55">
        <f>IRR(N15:N25)</f>
        <v>6.4376056243434121E-2</v>
      </c>
      <c r="O26" s="57">
        <f>IRR(O15:O25)</f>
        <v>3.5749999999999948E-2</v>
      </c>
      <c r="P26" s="27"/>
    </row>
    <row r="27" spans="2:16" x14ac:dyDescent="0.25">
      <c r="F27" s="52"/>
    </row>
    <row r="29" spans="2:16" ht="13.8" thickBot="1" x14ac:dyDescent="0.3"/>
    <row r="30" spans="2:16" x14ac:dyDescent="0.25">
      <c r="B30" s="72" t="s">
        <v>30</v>
      </c>
      <c r="C30" s="73" t="s">
        <v>26</v>
      </c>
      <c r="D30" s="74" t="s">
        <v>27</v>
      </c>
      <c r="F30" s="72" t="s">
        <v>30</v>
      </c>
      <c r="G30" s="73" t="s">
        <v>26</v>
      </c>
      <c r="H30" s="74" t="s">
        <v>27</v>
      </c>
    </row>
    <row r="31" spans="2:16" ht="13.8" thickBot="1" x14ac:dyDescent="0.3">
      <c r="B31" s="87">
        <f>D9</f>
        <v>3</v>
      </c>
      <c r="C31" s="71">
        <f>G6</f>
        <v>0.71850740148050241</v>
      </c>
      <c r="D31" s="75">
        <f>H6</f>
        <v>0.87028945065266594</v>
      </c>
      <c r="F31" s="83">
        <f>C5</f>
        <v>0.8</v>
      </c>
      <c r="G31" s="71">
        <f>G6</f>
        <v>0.71850740148050241</v>
      </c>
      <c r="H31" s="75">
        <f>H6</f>
        <v>0.87028945065266594</v>
      </c>
    </row>
    <row r="32" spans="2:16" ht="13.8" thickTop="1" x14ac:dyDescent="0.25">
      <c r="B32" s="84">
        <v>0</v>
      </c>
      <c r="C32" s="77">
        <f t="dataTable" ref="C32:D40" dt2D="0" dtr="0" r1="D9"/>
        <v>0.71850740148050241</v>
      </c>
      <c r="D32" s="78">
        <v>0.71797141007966159</v>
      </c>
      <c r="F32" s="76">
        <v>0.8</v>
      </c>
      <c r="G32" s="77">
        <f t="dataTable" ref="G32:H40" dt2D="0" dtr="0" r1="C5" ca="1"/>
        <v>0.71850740148050241</v>
      </c>
      <c r="H32" s="78">
        <v>0.87028945065266594</v>
      </c>
    </row>
    <row r="33" spans="2:8" x14ac:dyDescent="0.25">
      <c r="B33" s="84">
        <f>B32+0.5</f>
        <v>0.5</v>
      </c>
      <c r="C33" s="79">
        <v>0.71850740148050241</v>
      </c>
      <c r="D33" s="78">
        <v>0.74782473987838394</v>
      </c>
      <c r="F33" s="76">
        <f>F32-10%</f>
        <v>0.70000000000000007</v>
      </c>
      <c r="G33" s="79">
        <v>0.70993092515684775</v>
      </c>
      <c r="H33" s="78">
        <v>0.84079587109878873</v>
      </c>
    </row>
    <row r="34" spans="2:8" x14ac:dyDescent="0.25">
      <c r="B34" s="84">
        <f t="shared" ref="B34:B40" si="13">B33+0.5</f>
        <v>1</v>
      </c>
      <c r="C34" s="79">
        <v>0.71850740148050241</v>
      </c>
      <c r="D34" s="78">
        <v>0.77551758136269366</v>
      </c>
      <c r="F34" s="76">
        <f t="shared" ref="F34:F40" si="14">F33-10%</f>
        <v>0.60000000000000009</v>
      </c>
      <c r="G34" s="79">
        <v>0.70141310868652207</v>
      </c>
      <c r="H34" s="78">
        <v>0.81201062825038195</v>
      </c>
    </row>
    <row r="35" spans="2:8" x14ac:dyDescent="0.25">
      <c r="B35" s="84">
        <f t="shared" si="13"/>
        <v>1.5</v>
      </c>
      <c r="C35" s="79">
        <v>0.71850740148050241</v>
      </c>
      <c r="D35" s="78">
        <v>0.8013750884774804</v>
      </c>
      <c r="F35" s="76">
        <f t="shared" si="14"/>
        <v>0.50000000000000011</v>
      </c>
      <c r="G35" s="79">
        <v>0.69295352558567158</v>
      </c>
      <c r="H35" s="78">
        <v>0.78391625214384286</v>
      </c>
    </row>
    <row r="36" spans="2:8" x14ac:dyDescent="0.25">
      <c r="B36" s="84">
        <f t="shared" si="13"/>
        <v>2</v>
      </c>
      <c r="C36" s="79">
        <v>0.71850740148050241</v>
      </c>
      <c r="D36" s="78">
        <v>0.82565631898454406</v>
      </c>
      <c r="F36" s="76">
        <f t="shared" si="14"/>
        <v>0.40000000000000013</v>
      </c>
      <c r="G36" s="79">
        <v>0.68455175070069674</v>
      </c>
      <c r="H36" s="78">
        <v>0.75649540252455472</v>
      </c>
    </row>
    <row r="37" spans="2:8" x14ac:dyDescent="0.25">
      <c r="B37" s="84">
        <f t="shared" si="13"/>
        <v>2.5</v>
      </c>
      <c r="C37" s="79">
        <v>0.71850740148050241</v>
      </c>
      <c r="D37" s="78">
        <v>0.84857064503278723</v>
      </c>
      <c r="F37" s="76">
        <f t="shared" si="14"/>
        <v>0.30000000000000016</v>
      </c>
      <c r="G37" s="79">
        <v>0.67620736026950545</v>
      </c>
      <c r="H37" s="78">
        <v>0.72973090561576903</v>
      </c>
    </row>
    <row r="38" spans="2:8" x14ac:dyDescent="0.25">
      <c r="B38" s="84">
        <f t="shared" si="13"/>
        <v>3</v>
      </c>
      <c r="C38" s="79">
        <v>0.71850740148050241</v>
      </c>
      <c r="D38" s="78">
        <v>0.87028945065266594</v>
      </c>
      <c r="F38" s="76">
        <f t="shared" si="14"/>
        <v>0.20000000000000015</v>
      </c>
      <c r="G38" s="79">
        <v>0.66791993198061372</v>
      </c>
      <c r="H38" s="78">
        <v>0.70360578667563478</v>
      </c>
    </row>
    <row r="39" spans="2:8" x14ac:dyDescent="0.25">
      <c r="B39" s="84">
        <f t="shared" si="13"/>
        <v>3.5</v>
      </c>
      <c r="C39" s="79">
        <v>0.71850740148050241</v>
      </c>
      <c r="D39" s="78">
        <v>0.8909546318441034</v>
      </c>
      <c r="F39" s="76">
        <f>F38-10%</f>
        <v>0.10000000000000014</v>
      </c>
      <c r="G39" s="79">
        <v>0.65968904503008907</v>
      </c>
      <c r="H39" s="78">
        <v>0.67810329858110729</v>
      </c>
    </row>
    <row r="40" spans="2:8" ht="13.8" thickBot="1" x14ac:dyDescent="0.3">
      <c r="B40" s="85">
        <f t="shared" si="13"/>
        <v>4</v>
      </c>
      <c r="C40" s="81">
        <v>0.71850740148050241</v>
      </c>
      <c r="D40" s="82">
        <v>0.91068488077390464</v>
      </c>
      <c r="F40" s="80">
        <f t="shared" si="14"/>
        <v>1.3877787807814457E-16</v>
      </c>
      <c r="G40" s="81">
        <v>0.6515142801763516</v>
      </c>
      <c r="H40" s="82">
        <v>0.65320694668719737</v>
      </c>
    </row>
  </sheetData>
  <mergeCells count="1">
    <mergeCell ref="F2:F3"/>
  </mergeCells>
  <conditionalFormatting sqref="B30:D40">
    <cfRule type="expression" dxfId="1" priority="1">
      <formula>_xlfn.ISFORMULA(B30)</formula>
    </cfRule>
  </conditionalFormatting>
  <conditionalFormatting sqref="B2:I2 M2:O7 G3:H3 B3:E7 I3:I7 F4:H6 B8:I12 B13:O26 F30:H40">
    <cfRule type="expression" dxfId="0" priority="2">
      <formula>_xlfn.ISFORMULA(B2)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Depreciation Tax Shield Effect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Shota Modebadze</cp:lastModifiedBy>
  <dcterms:created xsi:type="dcterms:W3CDTF">2025-02-23T10:40:57Z</dcterms:created>
  <dcterms:modified xsi:type="dcterms:W3CDTF">2025-02-23T14:21:15Z</dcterms:modified>
</cp:coreProperties>
</file>