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129"/>
  <workbookPr/>
  <mc:AlternateContent xmlns:mc="http://schemas.openxmlformats.org/markup-compatibility/2006">
    <mc:Choice Requires="x15">
      <x15ac:absPath xmlns:x15ac="http://schemas.microsoft.com/office/spreadsheetml/2010/11/ac" url="https://d.docs.live.net/89870f9c02b3cf52/Desktop/RE Finance Books/"/>
    </mc:Choice>
  </mc:AlternateContent>
  <xr:revisionPtr revIDLastSave="432" documentId="11_F25DC773A252ABDACC1048D7991B778C5ADE58EC" xr6:coauthVersionLast="47" xr6:coauthVersionMax="47" xr10:uidLastSave="{B9709EC1-5048-4EA9-804A-9C95880334BC}"/>
  <bookViews>
    <workbookView xWindow="-108" yWindow="-108" windowWidth="23256" windowHeight="12456" activeTab="1" xr2:uid="{00000000-000D-0000-FFFF-FFFF00000000}"/>
  </bookViews>
  <sheets>
    <sheet name="Book Version" sheetId="1" r:id="rId1"/>
    <sheet name="Real Version" sheetId="3" r:id="rId2"/>
  </sheets>
  <definedNames>
    <definedName name="a" localSheetId="1">'Real Version'!$C$16</definedName>
    <definedName name="a">'Book Version'!$C$14</definedName>
    <definedName name="d" localSheetId="1">'Real Version'!$C$19</definedName>
    <definedName name="d">'Book Version'!$C$17</definedName>
    <definedName name="Gr" localSheetId="1">'Real Version'!$C$6</definedName>
    <definedName name="Gr">'Book Version'!$C$6</definedName>
    <definedName name="HighRate" localSheetId="1">'Real Version'!$C$10</definedName>
    <definedName name="HighRate">'Book Version'!$C$8</definedName>
    <definedName name="LowRate" localSheetId="1">'Real Version'!$C$8</definedName>
    <definedName name="LowRate">'Book Version'!$C$7</definedName>
    <definedName name="N" localSheetId="1">'Real Version'!$C$4</definedName>
    <definedName name="N">'Book Version'!$C$3</definedName>
    <definedName name="Rent" localSheetId="1">'Real Version'!$C$11</definedName>
    <definedName name="Rent">'Book Version'!$C$9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17" i="3" l="1"/>
  <c r="O8" i="3"/>
  <c r="N8" i="3"/>
  <c r="M8" i="3"/>
  <c r="L8" i="3"/>
  <c r="K8" i="3"/>
  <c r="J8" i="3"/>
  <c r="I8" i="3"/>
  <c r="H8" i="3"/>
  <c r="G8" i="3"/>
  <c r="F8" i="3"/>
  <c r="G17" i="3"/>
  <c r="H17" i="3"/>
  <c r="I17" i="3"/>
  <c r="J17" i="3"/>
  <c r="K17" i="3"/>
  <c r="L17" i="3"/>
  <c r="M17" i="3"/>
  <c r="N17" i="3"/>
  <c r="F17" i="3"/>
  <c r="P16" i="3"/>
  <c r="P15" i="3"/>
  <c r="P14" i="3"/>
  <c r="P13" i="3"/>
  <c r="P12" i="3"/>
  <c r="E13" i="3"/>
  <c r="E14" i="3" s="1"/>
  <c r="E15" i="3" s="1"/>
  <c r="E16" i="3" s="1"/>
  <c r="G11" i="3"/>
  <c r="H11" i="3" s="1"/>
  <c r="I11" i="3" s="1"/>
  <c r="J11" i="3" s="1"/>
  <c r="K11" i="3" s="1"/>
  <c r="L11" i="3" s="1"/>
  <c r="M11" i="3" s="1"/>
  <c r="N11" i="3" s="1"/>
  <c r="O11" i="3" s="1"/>
  <c r="F11" i="3"/>
  <c r="G13" i="1"/>
  <c r="C10" i="3"/>
  <c r="C22" i="3" s="1"/>
  <c r="P3" i="3"/>
  <c r="P4" i="3"/>
  <c r="P5" i="3"/>
  <c r="P6" i="3"/>
  <c r="P7" i="3"/>
  <c r="E4" i="3"/>
  <c r="E5" i="3" s="1"/>
  <c r="E6" i="3" s="1"/>
  <c r="E7" i="3" s="1"/>
  <c r="F2" i="3"/>
  <c r="G2" i="3" s="1"/>
  <c r="H2" i="3" s="1"/>
  <c r="I2" i="3" s="1"/>
  <c r="J2" i="3" s="1"/>
  <c r="K2" i="3" s="1"/>
  <c r="L2" i="3" s="1"/>
  <c r="M2" i="3" s="1"/>
  <c r="N2" i="3" s="1"/>
  <c r="O2" i="3" s="1"/>
  <c r="C4" i="3"/>
  <c r="C13" i="1"/>
  <c r="C14" i="1" s="1"/>
  <c r="C18" i="1" s="1"/>
  <c r="C17" i="1"/>
  <c r="H13" i="1"/>
  <c r="D18" i="1"/>
  <c r="D17" i="1"/>
  <c r="D14" i="1"/>
  <c r="D13" i="1"/>
  <c r="C15" i="3" l="1"/>
  <c r="C17" i="3" s="1"/>
  <c r="C19" i="3"/>
  <c r="C16" i="3" l="1"/>
  <c r="C20" i="3" s="1"/>
  <c r="E11" i="3" s="1"/>
  <c r="E2" i="3" l="1"/>
</calcChain>
</file>

<file path=xl/sharedStrings.xml><?xml version="1.0" encoding="utf-8"?>
<sst xmlns="http://schemas.openxmlformats.org/spreadsheetml/2006/main" count="41" uniqueCount="26">
  <si>
    <t>Perpetuity</t>
  </si>
  <si>
    <t>Constant</t>
  </si>
  <si>
    <t>PV at the end of the first year</t>
  </si>
  <si>
    <t>PV at the start of the first year</t>
  </si>
  <si>
    <t>Step II</t>
  </si>
  <si>
    <t>PV Building</t>
  </si>
  <si>
    <t>d &lt; 0</t>
  </si>
  <si>
    <t>Step I</t>
  </si>
  <si>
    <t>Intra-lease discount rate</t>
  </si>
  <si>
    <t>Inter-lease discount rate</t>
  </si>
  <si>
    <t>Property lifetime</t>
  </si>
  <si>
    <t>Annual rent payment</t>
  </si>
  <si>
    <t>Annual market rent growth rate</t>
  </si>
  <si>
    <t>Input  Data</t>
  </si>
  <si>
    <t>Initial Lease</t>
  </si>
  <si>
    <t>Initial Lease per sq.m</t>
  </si>
  <si>
    <t>Period Before 1st Contract (Y)</t>
  </si>
  <si>
    <t>Lease periods (Y)</t>
  </si>
  <si>
    <t>Payment at The Start of Period</t>
  </si>
  <si>
    <t>Lease periods (M)</t>
  </si>
  <si>
    <t>Infinite</t>
  </si>
  <si>
    <t>Traditional Formula</t>
  </si>
  <si>
    <t>Uncertinty Premium</t>
  </si>
  <si>
    <t>Inflation Rate</t>
  </si>
  <si>
    <t>Inflation is updated on a monthly basis. If it were to be updated annually in the contract, it would be better if the formulas were transformed from months to years, and the annual rent would be the discounted fugure of monthly payments – this would simplify the formulas</t>
  </si>
  <si>
    <t>Check Formula - if infl=0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</si>
</sst>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6" formatCode="&quot;$&quot;#,##0_);[Red]\(&quot;$&quot;#,##0\)"/>
    <numFmt numFmtId="8" formatCode="&quot;$&quot;#,##0.00_);[Red]\(&quot;$&quot;#,##0.00\)"/>
    <numFmt numFmtId="44" formatCode="_(&quot;$&quot;* #,##0.00_);_(&quot;$&quot;* \(#,##0.00\);_(&quot;$&quot;* &quot;-&quot;??_);_(@_)"/>
    <numFmt numFmtId="43" formatCode="_(* #,##0.00_);_(* \(#,##0.00\);_(* &quot;-&quot;??_);_(@_)"/>
    <numFmt numFmtId="164" formatCode="0.0%"/>
    <numFmt numFmtId="165" formatCode="_(&quot;$&quot;* #,##0_);_(&quot;$&quot;* \(#,##0\);_(&quot;$&quot;* &quot;-&quot;??_);_(@_)"/>
  </numFmts>
  <fonts count="3" x14ac:knownFonts="1">
    <font>
      <sz val="11"/>
      <color theme="1"/>
      <name val="Calibri"/>
      <family val="2"/>
      <scheme val="minor"/>
    </font>
    <font>
      <sz val="11"/>
      <color theme="1"/>
      <name val="Calibri"/>
      <family val="2"/>
      <scheme val="minor"/>
    </font>
    <font>
      <sz val="11"/>
      <color rgb="FFFF0000"/>
      <name val="Calibri"/>
      <family val="2"/>
      <scheme val="minor"/>
    </font>
  </fonts>
  <fills count="4">
    <fill>
      <patternFill patternType="none"/>
    </fill>
    <fill>
      <patternFill patternType="gray125"/>
    </fill>
    <fill>
      <patternFill patternType="solid">
        <fgColor theme="2"/>
        <bgColor indexed="64"/>
      </patternFill>
    </fill>
    <fill>
      <patternFill patternType="solid">
        <fgColor rgb="FFFFFF00"/>
        <bgColor indexed="64"/>
      </patternFill>
    </fill>
  </fills>
  <borders count="20">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medium">
        <color indexed="64"/>
      </left>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style="medium">
        <color indexed="64"/>
      </left>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right/>
      <top/>
      <bottom style="medium">
        <color indexed="64"/>
      </bottom>
      <diagonal/>
    </border>
  </borders>
  <cellStyleXfs count="4">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cellStyleXfs>
  <cellXfs count="38">
    <xf numFmtId="0" fontId="0" fillId="0" borderId="0" xfId="0"/>
    <xf numFmtId="9" fontId="0" fillId="0" borderId="0" xfId="0" applyNumberFormat="1"/>
    <xf numFmtId="0" fontId="0" fillId="2" borderId="2" xfId="0" applyFill="1" applyBorder="1"/>
    <xf numFmtId="0" fontId="0" fillId="0" borderId="3" xfId="0" applyBorder="1"/>
    <xf numFmtId="0" fontId="0" fillId="2" borderId="3" xfId="0" applyFill="1" applyBorder="1"/>
    <xf numFmtId="0" fontId="0" fillId="0" borderId="5" xfId="0" applyBorder="1"/>
    <xf numFmtId="0" fontId="0" fillId="2" borderId="8" xfId="0" applyFill="1" applyBorder="1"/>
    <xf numFmtId="0" fontId="0" fillId="0" borderId="9" xfId="0" applyBorder="1" applyAlignment="1">
      <alignment horizontal="right" vertical="center"/>
    </xf>
    <xf numFmtId="44" fontId="0" fillId="0" borderId="9" xfId="2" applyFont="1" applyBorder="1" applyAlignment="1">
      <alignment horizontal="right" vertical="center"/>
    </xf>
    <xf numFmtId="9" fontId="0" fillId="0" borderId="9" xfId="0" applyNumberFormat="1" applyBorder="1" applyAlignment="1">
      <alignment horizontal="right" vertical="center"/>
    </xf>
    <xf numFmtId="43" fontId="0" fillId="0" borderId="9" xfId="1" applyFont="1" applyBorder="1" applyAlignment="1">
      <alignment horizontal="right" vertical="center"/>
    </xf>
    <xf numFmtId="0" fontId="0" fillId="2" borderId="9" xfId="0" applyFill="1" applyBorder="1" applyAlignment="1">
      <alignment horizontal="right" vertical="center"/>
    </xf>
    <xf numFmtId="8" fontId="0" fillId="0" borderId="9" xfId="0" applyNumberFormat="1" applyBorder="1" applyAlignment="1">
      <alignment horizontal="right" vertical="center"/>
    </xf>
    <xf numFmtId="8" fontId="0" fillId="0" borderId="10" xfId="0" applyNumberFormat="1" applyBorder="1" applyAlignment="1">
      <alignment horizontal="right" vertical="center"/>
    </xf>
    <xf numFmtId="0" fontId="0" fillId="2" borderId="11" xfId="0" applyFill="1" applyBorder="1"/>
    <xf numFmtId="0" fontId="0" fillId="2" borderId="12" xfId="0" applyFill="1" applyBorder="1" applyAlignment="1">
      <alignment horizontal="right"/>
    </xf>
    <xf numFmtId="0" fontId="0" fillId="0" borderId="13" xfId="0" applyBorder="1"/>
    <xf numFmtId="8" fontId="0" fillId="0" borderId="7" xfId="0" applyNumberFormat="1" applyBorder="1" applyAlignment="1">
      <alignment horizontal="right" vertical="center"/>
    </xf>
    <xf numFmtId="6" fontId="0" fillId="0" borderId="9" xfId="0" applyNumberFormat="1" applyBorder="1" applyAlignment="1">
      <alignment horizontal="right" vertical="center"/>
    </xf>
    <xf numFmtId="164" fontId="0" fillId="0" borderId="9" xfId="0" applyNumberFormat="1" applyBorder="1" applyAlignment="1">
      <alignment horizontal="right" vertical="center"/>
    </xf>
    <xf numFmtId="165" fontId="0" fillId="0" borderId="9" xfId="2" applyNumberFormat="1" applyFont="1" applyBorder="1" applyAlignment="1">
      <alignment horizontal="right" vertical="center"/>
    </xf>
    <xf numFmtId="9" fontId="0" fillId="0" borderId="0" xfId="3" applyFont="1"/>
    <xf numFmtId="164" fontId="0" fillId="0" borderId="0" xfId="3" applyNumberFormat="1" applyFont="1"/>
    <xf numFmtId="6" fontId="0" fillId="0" borderId="14" xfId="0" applyNumberFormat="1" applyBorder="1"/>
    <xf numFmtId="0" fontId="0" fillId="2" borderId="15" xfId="0" applyFill="1" applyBorder="1"/>
    <xf numFmtId="0" fontId="0" fillId="2" borderId="16" xfId="0" applyFill="1" applyBorder="1"/>
    <xf numFmtId="9" fontId="0" fillId="2" borderId="17" xfId="0" applyNumberFormat="1" applyFill="1" applyBorder="1"/>
    <xf numFmtId="165" fontId="0" fillId="0" borderId="0" xfId="2" applyNumberFormat="1" applyFont="1" applyBorder="1"/>
    <xf numFmtId="165" fontId="0" fillId="0" borderId="4" xfId="2" applyNumberFormat="1" applyFont="1" applyBorder="1"/>
    <xf numFmtId="9" fontId="0" fillId="2" borderId="18" xfId="0" applyNumberFormat="1" applyFill="1" applyBorder="1"/>
    <xf numFmtId="165" fontId="0" fillId="0" borderId="19" xfId="2" applyNumberFormat="1" applyFont="1" applyBorder="1"/>
    <xf numFmtId="165" fontId="0" fillId="0" borderId="6" xfId="2" applyNumberFormat="1" applyFont="1" applyBorder="1"/>
    <xf numFmtId="164" fontId="0" fillId="2" borderId="17" xfId="0" applyNumberFormat="1" applyFill="1" applyBorder="1"/>
    <xf numFmtId="164" fontId="0" fillId="2" borderId="18" xfId="0" applyNumberFormat="1" applyFill="1" applyBorder="1"/>
    <xf numFmtId="44" fontId="0" fillId="0" borderId="1" xfId="2" applyFont="1" applyBorder="1"/>
    <xf numFmtId="164" fontId="2" fillId="0" borderId="0" xfId="3" applyNumberFormat="1" applyFont="1"/>
    <xf numFmtId="9" fontId="0" fillId="0" borderId="0" xfId="0" applyNumberFormat="1" applyAlignment="1">
      <alignment horizontal="left" vertical="top" wrapText="1"/>
    </xf>
    <xf numFmtId="9" fontId="0" fillId="3" borderId="17" xfId="0" applyNumberFormat="1" applyFill="1" applyBorder="1"/>
  </cellXfs>
  <cellStyles count="4">
    <cellStyle name="Comma" xfId="1" builtinId="3"/>
    <cellStyle name="Currency" xfId="2" builtinId="4"/>
    <cellStyle name="Normal" xfId="0" builtinId="0"/>
    <cellStyle name="Percent" xfId="3" builtinId="5"/>
  </cellStyles>
  <dxfs count="2">
    <dxf>
      <font>
        <b/>
        <i val="0"/>
      </font>
      <fill>
        <patternFill>
          <bgColor theme="9" tint="0.79998168889431442"/>
        </patternFill>
      </fill>
    </dxf>
    <dxf>
      <font>
        <b/>
        <i val="0"/>
      </font>
      <fill>
        <patternFill>
          <bgColor theme="9"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microsoft.com/office/2017/10/relationships/person" Target="persons/person.xml"/><Relationship Id="rId5" Type="http://schemas.openxmlformats.org/officeDocument/2006/relationships/sharedStrings" Target="sharedStrings.xml"/><Relationship Id="rId4" Type="http://schemas.openxmlformats.org/officeDocument/2006/relationships/styles" Target="styles.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H18"/>
  <sheetViews>
    <sheetView showGridLines="0" workbookViewId="0">
      <selection activeCell="G14" sqref="G14"/>
    </sheetView>
  </sheetViews>
  <sheetFormatPr defaultRowHeight="14.4" x14ac:dyDescent="0.3"/>
  <cols>
    <col min="2" max="2" width="33" bestFit="1" customWidth="1"/>
    <col min="3" max="3" width="16" bestFit="1" customWidth="1"/>
  </cols>
  <sheetData>
    <row r="1" spans="2:8" ht="15" thickBot="1" x14ac:dyDescent="0.35"/>
    <row r="2" spans="2:8" x14ac:dyDescent="0.3">
      <c r="B2" s="2" t="s">
        <v>13</v>
      </c>
      <c r="C2" s="6"/>
    </row>
    <row r="3" spans="2:8" x14ac:dyDescent="0.3">
      <c r="B3" s="3" t="s">
        <v>17</v>
      </c>
      <c r="C3" s="7">
        <v>10</v>
      </c>
    </row>
    <row r="4" spans="2:8" x14ac:dyDescent="0.3">
      <c r="B4" s="3" t="s">
        <v>10</v>
      </c>
      <c r="C4" s="7" t="s">
        <v>0</v>
      </c>
    </row>
    <row r="5" spans="2:8" x14ac:dyDescent="0.3">
      <c r="B5" s="3" t="s">
        <v>11</v>
      </c>
      <c r="C5" s="8" t="s">
        <v>1</v>
      </c>
    </row>
    <row r="6" spans="2:8" x14ac:dyDescent="0.3">
      <c r="B6" s="3" t="s">
        <v>12</v>
      </c>
      <c r="C6" s="9">
        <v>0.01</v>
      </c>
    </row>
    <row r="7" spans="2:8" x14ac:dyDescent="0.3">
      <c r="B7" s="3" t="s">
        <v>8</v>
      </c>
      <c r="C7" s="9">
        <v>0.06</v>
      </c>
    </row>
    <row r="8" spans="2:8" x14ac:dyDescent="0.3">
      <c r="B8" s="3" t="s">
        <v>9</v>
      </c>
      <c r="C8" s="9">
        <v>0.11</v>
      </c>
    </row>
    <row r="9" spans="2:8" x14ac:dyDescent="0.3">
      <c r="B9" s="3" t="s">
        <v>15</v>
      </c>
      <c r="C9" s="8">
        <v>10</v>
      </c>
    </row>
    <row r="10" spans="2:8" x14ac:dyDescent="0.3">
      <c r="B10" s="3" t="s">
        <v>16</v>
      </c>
      <c r="C10" s="7">
        <v>1</v>
      </c>
    </row>
    <row r="11" spans="2:8" x14ac:dyDescent="0.3">
      <c r="B11" s="3" t="s">
        <v>18</v>
      </c>
      <c r="C11" s="7">
        <v>1</v>
      </c>
    </row>
    <row r="12" spans="2:8" ht="15" thickBot="1" x14ac:dyDescent="0.35">
      <c r="B12" s="4" t="s">
        <v>7</v>
      </c>
      <c r="C12" s="11"/>
    </row>
    <row r="13" spans="2:8" ht="15" thickBot="1" x14ac:dyDescent="0.35">
      <c r="B13" s="3" t="s">
        <v>2</v>
      </c>
      <c r="C13" s="12">
        <f>-PV(LowRate,N,Rent,0,C11)</f>
        <v>78.016922744995853</v>
      </c>
      <c r="D13" t="str">
        <f ca="1">_xlfn.FORMULATEXT(C13)</f>
        <v>=-PV(LowRate,N,Rent,0,C11)</v>
      </c>
      <c r="G13" s="34">
        <f>Rent*(1-(1/(1+LowRate))^N)/(1-1/(1+LowRate))</f>
        <v>78.016922744995767</v>
      </c>
      <c r="H13" t="str">
        <f ca="1">_xlfn.FORMULATEXT(G13)</f>
        <v>=Rent*(1-(1/(1+LowRate))^N)/(1-1/(1+LowRate))</v>
      </c>
    </row>
    <row r="14" spans="2:8" x14ac:dyDescent="0.3">
      <c r="B14" s="3" t="s">
        <v>3</v>
      </c>
      <c r="C14" s="12">
        <f>C13/(1+HighRate)^C10</f>
        <v>70.28551598648275</v>
      </c>
      <c r="D14" t="str">
        <f ca="1">_xlfn.FORMULATEXT(C14)</f>
        <v>=C13/(1+HighRate)^C10</v>
      </c>
    </row>
    <row r="15" spans="2:8" x14ac:dyDescent="0.3">
      <c r="B15" s="3"/>
      <c r="C15" s="7"/>
    </row>
    <row r="16" spans="2:8" x14ac:dyDescent="0.3">
      <c r="B16" s="4" t="s">
        <v>4</v>
      </c>
      <c r="C16" s="11"/>
    </row>
    <row r="17" spans="2:4" x14ac:dyDescent="0.3">
      <c r="B17" s="3" t="s">
        <v>6</v>
      </c>
      <c r="C17" s="10">
        <f>((1+Gr)/(1+HighRate))^N</f>
        <v>0.38903076748068877</v>
      </c>
      <c r="D17" t="str">
        <f ca="1">_xlfn.FORMULATEXT(C17)</f>
        <v>=((1+Gr)/(1+HighRate))^N</v>
      </c>
    </row>
    <row r="18" spans="2:4" ht="15" thickBot="1" x14ac:dyDescent="0.35">
      <c r="B18" s="5" t="s">
        <v>5</v>
      </c>
      <c r="C18" s="13">
        <f>a/(1-d)</f>
        <v>115.03937063518366</v>
      </c>
      <c r="D18" t="str">
        <f ca="1">_xlfn.FORMULATEXT(C18)</f>
        <v>=a/(1-d)</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D8A703-F94D-4EC0-AB42-DEDF698E277D}">
  <dimension ref="B1:P22"/>
  <sheetViews>
    <sheetView showGridLines="0" tabSelected="1" workbookViewId="0">
      <selection activeCell="F24" sqref="F24"/>
    </sheetView>
  </sheetViews>
  <sheetFormatPr defaultRowHeight="14.4" x14ac:dyDescent="0.3"/>
  <cols>
    <col min="2" max="2" width="33" bestFit="1" customWidth="1"/>
    <col min="3" max="3" width="16" bestFit="1" customWidth="1"/>
    <col min="5" max="5" width="11.5546875" bestFit="1" customWidth="1"/>
    <col min="6" max="15" width="9.5546875" bestFit="1" customWidth="1"/>
  </cols>
  <sheetData>
    <row r="1" spans="2:16" ht="15" thickBot="1" x14ac:dyDescent="0.35"/>
    <row r="2" spans="2:16" ht="15" thickBot="1" x14ac:dyDescent="0.35">
      <c r="B2" s="14" t="s">
        <v>13</v>
      </c>
      <c r="C2" s="15" t="s">
        <v>20</v>
      </c>
      <c r="E2" s="23">
        <f>C20</f>
        <v>327122.9484137469</v>
      </c>
      <c r="F2" s="24">
        <f>1</f>
        <v>1</v>
      </c>
      <c r="G2" s="24">
        <f>F2+1</f>
        <v>2</v>
      </c>
      <c r="H2" s="24">
        <f t="shared" ref="H2:O2" si="0">G2+1</f>
        <v>3</v>
      </c>
      <c r="I2" s="24">
        <f t="shared" si="0"/>
        <v>4</v>
      </c>
      <c r="J2" s="24">
        <f t="shared" si="0"/>
        <v>5</v>
      </c>
      <c r="K2" s="24">
        <f t="shared" si="0"/>
        <v>6</v>
      </c>
      <c r="L2" s="24">
        <f t="shared" si="0"/>
        <v>7</v>
      </c>
      <c r="M2" s="24">
        <f t="shared" si="0"/>
        <v>8</v>
      </c>
      <c r="N2" s="24">
        <f t="shared" si="0"/>
        <v>9</v>
      </c>
      <c r="O2" s="25">
        <f t="shared" si="0"/>
        <v>10</v>
      </c>
    </row>
    <row r="3" spans="2:16" ht="15" thickTop="1" x14ac:dyDescent="0.3">
      <c r="B3" s="3" t="s">
        <v>17</v>
      </c>
      <c r="C3" s="7">
        <v>10</v>
      </c>
      <c r="E3" s="26">
        <v>0.01</v>
      </c>
      <c r="F3" s="27">
        <f t="dataTable" ref="F3:O7" dt2D="1" dtr="1" r1="C3" r2="C9" ca="1"/>
        <v>477818.64232111536</v>
      </c>
      <c r="G3" s="27">
        <v>475492.06461149809</v>
      </c>
      <c r="H3" s="27">
        <v>473220.1655328261</v>
      </c>
      <c r="I3" s="27">
        <v>471002.20322134311</v>
      </c>
      <c r="J3" s="27">
        <v>468837.4292126876</v>
      </c>
      <c r="K3" s="27">
        <v>466725.08882216766</v>
      </c>
      <c r="L3" s="27">
        <v>464664.42154306307</v>
      </c>
      <c r="M3" s="27">
        <v>462654.6614617735</v>
      </c>
      <c r="N3" s="27">
        <v>460695.03768855706</v>
      </c>
      <c r="O3" s="28">
        <v>458784.77480258135</v>
      </c>
      <c r="P3" s="21">
        <f>O3/F3-1</f>
        <v>-3.9834920266134E-2</v>
      </c>
    </row>
    <row r="4" spans="2:16" x14ac:dyDescent="0.3">
      <c r="B4" s="3" t="s">
        <v>19</v>
      </c>
      <c r="C4" s="7">
        <f>C3*12</f>
        <v>120</v>
      </c>
      <c r="E4" s="26">
        <f>E3+1%</f>
        <v>0.02</v>
      </c>
      <c r="F4" s="27">
        <v>399981.98518879712</v>
      </c>
      <c r="G4" s="27">
        <v>399962.71292224462</v>
      </c>
      <c r="H4" s="27">
        <v>399943.83696940582</v>
      </c>
      <c r="I4" s="27">
        <v>399925.35656836425</v>
      </c>
      <c r="J4" s="27">
        <v>399907.27067868243</v>
      </c>
      <c r="K4" s="27">
        <v>399889.57798396138</v>
      </c>
      <c r="L4" s="27">
        <v>399872.27689508663</v>
      </c>
      <c r="M4" s="27">
        <v>399855.36555414868</v>
      </c>
      <c r="N4" s="27">
        <v>399838.84183901688</v>
      </c>
      <c r="O4" s="28">
        <v>399822.70336854592</v>
      </c>
      <c r="P4" s="21">
        <f t="shared" ref="P4:P7" si="1">O4/F4-1</f>
        <v>-3.9822248538523564E-4</v>
      </c>
    </row>
    <row r="5" spans="2:16" x14ac:dyDescent="0.3">
      <c r="B5" s="3" t="s">
        <v>10</v>
      </c>
      <c r="C5" s="7" t="s">
        <v>0</v>
      </c>
      <c r="E5" s="26">
        <f t="shared" ref="E5:E7" si="2">E4+1%</f>
        <v>0.03</v>
      </c>
      <c r="F5" s="27">
        <v>344387.24996386789</v>
      </c>
      <c r="G5" s="27">
        <v>346029.07520622102</v>
      </c>
      <c r="H5" s="27">
        <v>347641.90174040513</v>
      </c>
      <c r="I5" s="27">
        <v>349225.3298396343</v>
      </c>
      <c r="J5" s="27">
        <v>350778.99931332649</v>
      </c>
      <c r="K5" s="27">
        <v>352302.59001373436</v>
      </c>
      <c r="L5" s="27">
        <v>353795.82219761418</v>
      </c>
      <c r="M5" s="27">
        <v>355258.45674238302</v>
      </c>
      <c r="N5" s="27">
        <v>356690.29521719867</v>
      </c>
      <c r="O5" s="28">
        <v>358091.17981037335</v>
      </c>
      <c r="P5" s="21">
        <f t="shared" si="1"/>
        <v>3.9792210216676782E-2</v>
      </c>
    </row>
    <row r="6" spans="2:16" x14ac:dyDescent="0.3">
      <c r="B6" s="3" t="s">
        <v>12</v>
      </c>
      <c r="C6" s="19">
        <v>0.02</v>
      </c>
      <c r="E6" s="37">
        <f t="shared" si="2"/>
        <v>0.04</v>
      </c>
      <c r="F6" s="27">
        <v>302693.70319389581</v>
      </c>
      <c r="G6" s="27">
        <v>305592.69177551538</v>
      </c>
      <c r="H6" s="27">
        <v>308448.78250118066</v>
      </c>
      <c r="I6" s="27">
        <v>311260.43644198013</v>
      </c>
      <c r="J6" s="27">
        <v>314026.20619018556</v>
      </c>
      <c r="K6" s="27">
        <v>316744.73943012004</v>
      </c>
      <c r="L6" s="27">
        <v>319414.78202961478</v>
      </c>
      <c r="M6" s="27">
        <v>322035.1806370315</v>
      </c>
      <c r="N6" s="27">
        <v>324604.88477338897</v>
      </c>
      <c r="O6" s="28">
        <v>327122.9484137469</v>
      </c>
      <c r="P6" s="21">
        <f t="shared" si="1"/>
        <v>8.0706155965862614E-2</v>
      </c>
    </row>
    <row r="7" spans="2:16" ht="15" thickBot="1" x14ac:dyDescent="0.35">
      <c r="B7" s="3" t="s">
        <v>23</v>
      </c>
      <c r="C7" s="19">
        <v>0</v>
      </c>
      <c r="E7" s="29">
        <f t="shared" si="2"/>
        <v>0.05</v>
      </c>
      <c r="F7" s="30">
        <v>270267.60403932916</v>
      </c>
      <c r="G7" s="30">
        <v>274154.41734127043</v>
      </c>
      <c r="H7" s="30">
        <v>277994.70854983112</v>
      </c>
      <c r="I7" s="30">
        <v>281785.27760889876</v>
      </c>
      <c r="J7" s="30">
        <v>285523.06744530099</v>
      </c>
      <c r="K7" s="30">
        <v>289205.17452460452</v>
      </c>
      <c r="L7" s="30">
        <v>292828.85837038088</v>
      </c>
      <c r="M7" s="30">
        <v>296391.54998143425</v>
      </c>
      <c r="N7" s="30">
        <v>299890.85909485695</v>
      </c>
      <c r="O7" s="31">
        <v>303324.58025665471</v>
      </c>
      <c r="P7" s="21">
        <f t="shared" si="1"/>
        <v>0.12231201861883201</v>
      </c>
    </row>
    <row r="8" spans="2:16" x14ac:dyDescent="0.3">
      <c r="B8" s="3" t="s">
        <v>8</v>
      </c>
      <c r="C8" s="19">
        <v>0.06</v>
      </c>
      <c r="E8" s="1"/>
      <c r="F8" s="22">
        <f>F7/F3-1</f>
        <v>-0.43437199786420777</v>
      </c>
      <c r="G8" s="22">
        <f t="shared" ref="G8" si="3">G7/G3-1</f>
        <v>-0.42343008906937507</v>
      </c>
      <c r="H8" s="22">
        <f t="shared" ref="H8" si="4">H7/H3-1</f>
        <v>-0.41254678308811987</v>
      </c>
      <c r="I8" s="22">
        <f t="shared" ref="I8" si="5">I7/I3-1</f>
        <v>-0.40173257007785934</v>
      </c>
      <c r="J8" s="22">
        <f t="shared" ref="J8" si="6">J7/J3-1</f>
        <v>-0.39099771124337057</v>
      </c>
      <c r="K8" s="22">
        <f t="shared" ref="K8" si="7">K7/K3-1</f>
        <v>-0.38035219993327174</v>
      </c>
      <c r="L8" s="22">
        <f t="shared" ref="L8" si="8">L7/L3-1</f>
        <v>-0.36980572474657869</v>
      </c>
      <c r="M8" s="22">
        <f t="shared" ref="M8" si="9">M7/M3-1</f>
        <v>-0.35936763493320301</v>
      </c>
      <c r="N8" s="22">
        <f t="shared" ref="N8" si="10">N7/N3-1</f>
        <v>-0.34904690834201757</v>
      </c>
      <c r="O8" s="22">
        <f t="shared" ref="O8" si="11">O7/O3-1</f>
        <v>-0.33885212213683935</v>
      </c>
    </row>
    <row r="9" spans="2:16" x14ac:dyDescent="0.3">
      <c r="B9" s="3" t="s">
        <v>22</v>
      </c>
      <c r="C9" s="19">
        <v>0.04</v>
      </c>
    </row>
    <row r="10" spans="2:16" ht="15" thickBot="1" x14ac:dyDescent="0.35">
      <c r="B10" s="3" t="s">
        <v>9</v>
      </c>
      <c r="C10" s="19">
        <f>LowRate+C9</f>
        <v>0.1</v>
      </c>
      <c r="E10" s="21"/>
      <c r="F10" s="21"/>
      <c r="G10" s="21"/>
      <c r="H10" s="21"/>
      <c r="I10" s="21"/>
      <c r="J10" s="21"/>
      <c r="K10" s="21"/>
      <c r="L10" s="21"/>
      <c r="M10" s="21"/>
      <c r="N10" s="21"/>
      <c r="O10" s="21"/>
      <c r="P10" s="21"/>
    </row>
    <row r="11" spans="2:16" x14ac:dyDescent="0.3">
      <c r="B11" s="3" t="s">
        <v>14</v>
      </c>
      <c r="C11" s="20">
        <v>2000</v>
      </c>
      <c r="E11" s="23">
        <f>C20</f>
        <v>327122.9484137469</v>
      </c>
      <c r="F11" s="24">
        <f>1</f>
        <v>1</v>
      </c>
      <c r="G11" s="24">
        <f>F11+1</f>
        <v>2</v>
      </c>
      <c r="H11" s="24">
        <f t="shared" ref="H11:O11" si="12">G11+1</f>
        <v>3</v>
      </c>
      <c r="I11" s="24">
        <f t="shared" si="12"/>
        <v>4</v>
      </c>
      <c r="J11" s="24">
        <f t="shared" si="12"/>
        <v>5</v>
      </c>
      <c r="K11" s="24">
        <f t="shared" si="12"/>
        <v>6</v>
      </c>
      <c r="L11" s="24">
        <f t="shared" si="12"/>
        <v>7</v>
      </c>
      <c r="M11" s="24">
        <f t="shared" si="12"/>
        <v>8</v>
      </c>
      <c r="N11" s="24">
        <f t="shared" si="12"/>
        <v>9</v>
      </c>
      <c r="O11" s="25">
        <f t="shared" si="12"/>
        <v>10</v>
      </c>
      <c r="P11" s="21"/>
    </row>
    <row r="12" spans="2:16" x14ac:dyDescent="0.3">
      <c r="B12" s="3" t="s">
        <v>16</v>
      </c>
      <c r="C12" s="7">
        <v>1</v>
      </c>
      <c r="E12" s="32">
        <v>0</v>
      </c>
      <c r="F12" s="27">
        <f t="dataTable" ref="F12:O16" dt2D="1" dtr="1" r1="C3" r2="C7"/>
        <v>302693.70319389581</v>
      </c>
      <c r="G12" s="27">
        <v>305592.69177551538</v>
      </c>
      <c r="H12" s="27">
        <v>308448.78250118066</v>
      </c>
      <c r="I12" s="27">
        <v>311260.43644198013</v>
      </c>
      <c r="J12" s="27">
        <v>314026.20619018556</v>
      </c>
      <c r="K12" s="27">
        <v>316744.73943012004</v>
      </c>
      <c r="L12" s="27">
        <v>319414.78202961478</v>
      </c>
      <c r="M12" s="27">
        <v>322035.1806370315</v>
      </c>
      <c r="N12" s="27">
        <v>324604.88477338897</v>
      </c>
      <c r="O12" s="28">
        <v>327122.9484137469</v>
      </c>
      <c r="P12" s="21">
        <f>O12/F12-1</f>
        <v>8.0706155965862614E-2</v>
      </c>
    </row>
    <row r="13" spans="2:16" x14ac:dyDescent="0.3">
      <c r="B13" s="3" t="s">
        <v>18</v>
      </c>
      <c r="C13" s="7">
        <v>1</v>
      </c>
      <c r="E13" s="32">
        <f>E12+0.5%</f>
        <v>5.0000000000000001E-3</v>
      </c>
      <c r="F13" s="27">
        <v>303265.26975799073</v>
      </c>
      <c r="G13" s="27">
        <v>306908.64868952095</v>
      </c>
      <c r="H13" s="27">
        <v>310513.4292802487</v>
      </c>
      <c r="I13" s="27">
        <v>314074.71762218839</v>
      </c>
      <c r="J13" s="27">
        <v>317589.79359031323</v>
      </c>
      <c r="K13" s="27">
        <v>321056.38717271003</v>
      </c>
      <c r="L13" s="27">
        <v>324472.43680620781</v>
      </c>
      <c r="M13" s="27">
        <v>327836.03245388134</v>
      </c>
      <c r="N13" s="27">
        <v>331145.3992629128</v>
      </c>
      <c r="O13" s="28">
        <v>334398.89295664994</v>
      </c>
      <c r="P13" s="21">
        <f t="shared" ref="P13:P15" si="13">O13/F13-1</f>
        <v>0.10266135394766507</v>
      </c>
    </row>
    <row r="14" spans="2:16" x14ac:dyDescent="0.3">
      <c r="B14" s="4" t="s">
        <v>7</v>
      </c>
      <c r="C14" s="11"/>
      <c r="E14" s="32">
        <f t="shared" ref="E14:E16" si="14">E13+0.5%</f>
        <v>0.01</v>
      </c>
      <c r="F14" s="27">
        <v>303838.25986352749</v>
      </c>
      <c r="G14" s="27">
        <v>308232.2302008596</v>
      </c>
      <c r="H14" s="27">
        <v>312596.8165423777</v>
      </c>
      <c r="I14" s="27">
        <v>316923.72330523201</v>
      </c>
      <c r="J14" s="27">
        <v>321208.89760324359</v>
      </c>
      <c r="K14" s="27">
        <v>325449.08011257194</v>
      </c>
      <c r="L14" s="27">
        <v>329641.31924729852</v>
      </c>
      <c r="M14" s="27">
        <v>333782.85520955035</v>
      </c>
      <c r="N14" s="27">
        <v>337871.08571786189</v>
      </c>
      <c r="O14" s="28">
        <v>341903.55574719969</v>
      </c>
      <c r="P14" s="21">
        <f t="shared" si="13"/>
        <v>0.1252814438207015</v>
      </c>
    </row>
    <row r="15" spans="2:16" x14ac:dyDescent="0.3">
      <c r="B15" s="3" t="s">
        <v>2</v>
      </c>
      <c r="C15" s="18">
        <f>Rent+Rent*((1-((1+C7/12)/(1+LowRate/12))^(N-1))/(LowRate/12-C7/12))</f>
        <v>181047.64118760562</v>
      </c>
      <c r="D15" s="18"/>
      <c r="E15" s="32">
        <f t="shared" si="14"/>
        <v>1.4999999999999999E-2</v>
      </c>
      <c r="F15" s="27">
        <v>304412.67706216848</v>
      </c>
      <c r="G15" s="27">
        <v>309563.48382960021</v>
      </c>
      <c r="H15" s="27">
        <v>314699.13101048069</v>
      </c>
      <c r="I15" s="27">
        <v>319807.92879897211</v>
      </c>
      <c r="J15" s="27">
        <v>324884.48450118332</v>
      </c>
      <c r="K15" s="27">
        <v>329924.52948438295</v>
      </c>
      <c r="L15" s="27">
        <v>334924.18957206176</v>
      </c>
      <c r="M15" s="27">
        <v>339879.8103545839</v>
      </c>
      <c r="N15" s="27">
        <v>344787.90530178294</v>
      </c>
      <c r="O15" s="28">
        <v>349645.14021154912</v>
      </c>
      <c r="P15" s="21">
        <f t="shared" si="13"/>
        <v>0.14858928867848387</v>
      </c>
    </row>
    <row r="16" spans="2:16" ht="15" thickBot="1" x14ac:dyDescent="0.35">
      <c r="B16" s="3" t="s">
        <v>3</v>
      </c>
      <c r="C16" s="18">
        <f>C15/(1+HighRate/12)^C12</f>
        <v>179551.3796901874</v>
      </c>
      <c r="E16" s="33">
        <f t="shared" si="14"/>
        <v>0.02</v>
      </c>
      <c r="F16" s="30">
        <v>304988.52491392894</v>
      </c>
      <c r="G16" s="30">
        <v>310902.45739654166</v>
      </c>
      <c r="H16" s="30">
        <v>316820.56133557449</v>
      </c>
      <c r="I16" s="30">
        <v>322727.81622075755</v>
      </c>
      <c r="J16" s="30">
        <v>328617.53826692357</v>
      </c>
      <c r="K16" s="30">
        <v>334484.48473896441</v>
      </c>
      <c r="L16" s="30">
        <v>340323.88069648616</v>
      </c>
      <c r="M16" s="30">
        <v>346131.18561035435</v>
      </c>
      <c r="N16" s="30">
        <v>351902.02393912483</v>
      </c>
      <c r="O16" s="31">
        <v>357632.16442264116</v>
      </c>
      <c r="P16" s="21">
        <f>O16/F16-1</f>
        <v>0.17260859084311075</v>
      </c>
    </row>
    <row r="17" spans="2:15" x14ac:dyDescent="0.3">
      <c r="B17" s="3" t="s">
        <v>25</v>
      </c>
      <c r="C17" s="18">
        <f>-PV(LowRate/12,N,Rent,0,C13)-C15</f>
        <v>-6.4028427004814148E-10</v>
      </c>
      <c r="E17" s="1"/>
      <c r="F17" s="35">
        <f>F16/F12-1</f>
        <v>7.5813328649361189E-3</v>
      </c>
      <c r="G17" s="22">
        <f t="shared" ref="G17:O17" si="15">G16/G12-1</f>
        <v>1.7375303022386213E-2</v>
      </c>
      <c r="H17" s="22">
        <f t="shared" si="15"/>
        <v>2.7141552534290847E-2</v>
      </c>
      <c r="I17" s="22">
        <f t="shared" si="15"/>
        <v>3.684175190994754E-2</v>
      </c>
      <c r="J17" s="22">
        <f t="shared" si="15"/>
        <v>4.6465332475790211E-2</v>
      </c>
      <c r="K17" s="22">
        <f t="shared" si="15"/>
        <v>5.6006440204062535E-2</v>
      </c>
      <c r="L17" s="22">
        <f t="shared" si="15"/>
        <v>6.5460648170418079E-2</v>
      </c>
      <c r="M17" s="22">
        <f t="shared" si="15"/>
        <v>7.4824138548023056E-2</v>
      </c>
      <c r="N17" s="22">
        <f t="shared" si="15"/>
        <v>8.4093433112666593E-2</v>
      </c>
      <c r="O17" s="22">
        <f t="shared" si="15"/>
        <v>9.3265288041810113E-2</v>
      </c>
    </row>
    <row r="18" spans="2:15" x14ac:dyDescent="0.3">
      <c r="B18" s="4" t="s">
        <v>4</v>
      </c>
      <c r="C18" s="11"/>
      <c r="E18" s="1"/>
    </row>
    <row r="19" spans="2:15" x14ac:dyDescent="0.3">
      <c r="B19" s="3" t="s">
        <v>6</v>
      </c>
      <c r="C19" s="10">
        <f>((1+Gr/12)/(1+HighRate/12))^N</f>
        <v>0.45111958497301813</v>
      </c>
      <c r="E19" s="36" t="s">
        <v>24</v>
      </c>
      <c r="F19" s="36"/>
      <c r="G19" s="36"/>
      <c r="H19" s="36"/>
      <c r="I19" s="36"/>
      <c r="J19" s="36"/>
      <c r="K19" s="36"/>
      <c r="L19" s="36"/>
      <c r="M19" s="36"/>
      <c r="N19" s="36"/>
      <c r="O19" s="36"/>
    </row>
    <row r="20" spans="2:15" ht="15" thickBot="1" x14ac:dyDescent="0.35">
      <c r="B20" s="5" t="s">
        <v>5</v>
      </c>
      <c r="C20" s="13">
        <f>a/(1-d)</f>
        <v>327122.9484137469</v>
      </c>
      <c r="E20" s="36"/>
      <c r="F20" s="36"/>
      <c r="G20" s="36"/>
      <c r="H20" s="36"/>
      <c r="I20" s="36"/>
      <c r="J20" s="36"/>
      <c r="K20" s="36"/>
      <c r="L20" s="36"/>
      <c r="M20" s="36"/>
      <c r="N20" s="36"/>
      <c r="O20" s="36"/>
    </row>
    <row r="21" spans="2:15" ht="15" thickBot="1" x14ac:dyDescent="0.35">
      <c r="E21" s="36"/>
      <c r="F21" s="36"/>
      <c r="G21" s="36"/>
      <c r="H21" s="36"/>
      <c r="I21" s="36"/>
      <c r="J21" s="36"/>
      <c r="K21" s="36"/>
      <c r="L21" s="36"/>
      <c r="M21" s="36"/>
      <c r="N21" s="36"/>
      <c r="O21" s="36"/>
    </row>
    <row r="22" spans="2:15" ht="15" thickBot="1" x14ac:dyDescent="0.35">
      <c r="B22" s="16" t="s">
        <v>21</v>
      </c>
      <c r="C22" s="17">
        <f>Rent/(HighRate/12-Gr/12)</f>
        <v>300000</v>
      </c>
      <c r="E22" s="36"/>
      <c r="F22" s="36"/>
      <c r="G22" s="36"/>
      <c r="H22" s="36"/>
      <c r="I22" s="36"/>
      <c r="J22" s="36"/>
      <c r="K22" s="36"/>
      <c r="L22" s="36"/>
      <c r="M22" s="36"/>
      <c r="N22" s="36"/>
      <c r="O22" s="36"/>
    </row>
  </sheetData>
  <mergeCells count="1">
    <mergeCell ref="E19:O22"/>
  </mergeCells>
  <conditionalFormatting sqref="C3:C22">
    <cfRule type="expression" dxfId="1" priority="3">
      <formula>_xlfn.ISFORMULA(C3)</formula>
    </cfRule>
  </conditionalFormatting>
  <conditionalFormatting sqref="D15">
    <cfRule type="expression" dxfId="0" priority="2">
      <formula>_xlfn.ISFORMULA(D15)</formula>
    </cfRule>
  </conditionalFormatting>
  <conditionalFormatting sqref="F3:O7">
    <cfRule type="colorScale" priority="6">
      <colorScale>
        <cfvo type="min"/>
        <cfvo type="percentile" val="50"/>
        <cfvo type="max"/>
        <color rgb="FFF8696B"/>
        <color rgb="FFFFEB84"/>
        <color rgb="FF63BE7B"/>
      </colorScale>
    </cfRule>
  </conditionalFormatting>
  <conditionalFormatting sqref="F12:O16">
    <cfRule type="colorScale" priority="1">
      <colorScale>
        <cfvo type="min"/>
        <cfvo type="percentile" val="50"/>
        <cfvo type="max"/>
        <color rgb="FFF8696B"/>
        <color rgb="FFFFEB84"/>
        <color rgb="FF63BE7B"/>
      </colorScale>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14</vt:i4>
      </vt:variant>
    </vt:vector>
  </HeadingPairs>
  <TitlesOfParts>
    <vt:vector size="16" baseType="lpstr">
      <vt:lpstr>Book Version</vt:lpstr>
      <vt:lpstr>Real Version</vt:lpstr>
      <vt:lpstr>'Real Version'!a</vt:lpstr>
      <vt:lpstr>a</vt:lpstr>
      <vt:lpstr>'Real Version'!d</vt:lpstr>
      <vt:lpstr>d</vt:lpstr>
      <vt:lpstr>'Real Version'!Gr</vt:lpstr>
      <vt:lpstr>Gr</vt:lpstr>
      <vt:lpstr>'Real Version'!HighRate</vt:lpstr>
      <vt:lpstr>HighRate</vt:lpstr>
      <vt:lpstr>'Real Version'!LowRate</vt:lpstr>
      <vt:lpstr>LowRate</vt:lpstr>
      <vt:lpstr>'Real Version'!N</vt:lpstr>
      <vt:lpstr>N</vt:lpstr>
      <vt:lpstr>'Real Version'!Rent</vt:lpstr>
      <vt:lpstr>Rent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Shota Modebadze</dc:creator>
  <cp:lastModifiedBy>Shota Modebadze</cp:lastModifiedBy>
  <dcterms:created xsi:type="dcterms:W3CDTF">2015-06-05T18:17:20Z</dcterms:created>
  <dcterms:modified xsi:type="dcterms:W3CDTF">2025-01-30T07:30:29Z</dcterms:modified>
</cp:coreProperties>
</file>