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esktop/RE Finance Books/"/>
    </mc:Choice>
  </mc:AlternateContent>
  <xr:revisionPtr revIDLastSave="584" documentId="11_F25DC773A252ABDACC1048D7991B778C5ADE58EC" xr6:coauthVersionLast="47" xr6:coauthVersionMax="47" xr10:uidLastSave="{B19AC566-DB4D-4CD1-8D49-C9C39DD7FB70}"/>
  <bookViews>
    <workbookView xWindow="-108" yWindow="-108" windowWidth="23256" windowHeight="12456" activeTab="1" xr2:uid="{00000000-000D-0000-FFFF-FFFF00000000}"/>
  </bookViews>
  <sheets>
    <sheet name="book" sheetId="1" r:id="rId1"/>
    <sheet name="Modifie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" l="1"/>
  <c r="D22" i="3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P22" i="3" s="1"/>
  <c r="Q22" i="3" s="1"/>
  <c r="R22" i="3" s="1"/>
  <c r="D17" i="3"/>
  <c r="D16" i="1"/>
  <c r="D12" i="3"/>
  <c r="D14" i="3" s="1"/>
  <c r="D3" i="3"/>
  <c r="D5" i="3" s="1"/>
  <c r="D6" i="3" s="1"/>
  <c r="D3" i="1"/>
  <c r="D5" i="1"/>
  <c r="D21" i="1"/>
  <c r="D12" i="1"/>
  <c r="D13" i="1" s="1"/>
  <c r="D22" i="1" s="1"/>
  <c r="F21" i="3" l="1" a="1"/>
  <c r="F21" i="3" s="1"/>
  <c r="D18" i="3"/>
  <c r="D19" i="3" s="1"/>
  <c r="D20" i="3" s="1"/>
  <c r="D23" i="3"/>
  <c r="F23" i="3" s="1"/>
  <c r="G23" i="3" s="1"/>
  <c r="H23" i="3" s="1"/>
  <c r="I23" i="3" s="1"/>
  <c r="J23" i="3" s="1"/>
  <c r="K23" i="3" s="1"/>
  <c r="L23" i="3" s="1"/>
  <c r="M23" i="3" s="1"/>
  <c r="N23" i="3" s="1"/>
  <c r="O23" i="3" s="1"/>
  <c r="P23" i="3" s="1"/>
  <c r="Q23" i="3" s="1"/>
  <c r="R23" i="3" s="1"/>
  <c r="D6" i="1"/>
  <c r="D17" i="1" s="1"/>
  <c r="D18" i="1" s="1"/>
  <c r="D19" i="1" s="1"/>
  <c r="D23" i="1" s="1"/>
  <c r="D24" i="3" l="1"/>
  <c r="G24" i="3" l="1"/>
  <c r="O24" i="3"/>
  <c r="P24" i="3"/>
  <c r="D25" i="3"/>
  <c r="Q24" i="3"/>
  <c r="R24" i="3"/>
  <c r="K24" i="3"/>
  <c r="F24" i="3"/>
  <c r="L24" i="3"/>
  <c r="M24" i="3"/>
  <c r="N24" i="3"/>
  <c r="J24" i="3"/>
  <c r="I24" i="3"/>
  <c r="H24" i="3"/>
  <c r="Q25" i="3" l="1"/>
  <c r="K25" i="3"/>
  <c r="F25" i="3"/>
  <c r="Q29" i="3" s="1"/>
  <c r="R25" i="3"/>
  <c r="I25" i="3"/>
  <c r="J25" i="3"/>
  <c r="N25" i="3"/>
  <c r="P25" i="3"/>
  <c r="M25" i="3"/>
  <c r="O25" i="3"/>
  <c r="H25" i="3"/>
  <c r="L25" i="3"/>
  <c r="G25" i="3"/>
  <c r="H29" i="3" l="1"/>
  <c r="L29" i="3"/>
  <c r="R29" i="3"/>
  <c r="P29" i="3"/>
  <c r="N29" i="3"/>
  <c r="F29" i="3"/>
  <c r="K29" i="3"/>
  <c r="O29" i="3"/>
  <c r="J29" i="3"/>
  <c r="M27" i="3"/>
  <c r="K28" i="3"/>
  <c r="F27" i="3"/>
  <c r="Q27" i="3"/>
  <c r="O28" i="3"/>
  <c r="I28" i="3"/>
  <c r="H27" i="3"/>
  <c r="H28" i="3"/>
  <c r="F28" i="3"/>
  <c r="Q28" i="3"/>
  <c r="P27" i="3"/>
  <c r="G27" i="3"/>
  <c r="L28" i="3"/>
  <c r="R27" i="3"/>
  <c r="J27" i="3"/>
  <c r="L27" i="3"/>
  <c r="O27" i="3"/>
  <c r="I27" i="3"/>
  <c r="N27" i="3"/>
  <c r="N28" i="3"/>
  <c r="P28" i="3"/>
  <c r="J28" i="3"/>
  <c r="M28" i="3"/>
  <c r="K27" i="3"/>
  <c r="R28" i="3"/>
  <c r="G28" i="3"/>
  <c r="G29" i="3"/>
  <c r="M29" i="3"/>
  <c r="I29" i="3"/>
  <c r="L30" i="3" l="1"/>
  <c r="O30" i="3"/>
  <c r="J30" i="3"/>
  <c r="I30" i="3"/>
  <c r="H30" i="3"/>
  <c r="G30" i="3"/>
  <c r="Q30" i="3"/>
  <c r="P30" i="3"/>
  <c r="F30" i="3"/>
  <c r="N30" i="3"/>
  <c r="K30" i="3"/>
  <c r="M30" i="3"/>
  <c r="R30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<sst xmlns="http://schemas.openxmlformats.org/spreadsheetml/2006/main" count="40" uniqueCount="30">
  <si>
    <t>Radius of the City</t>
  </si>
  <si>
    <t>Agricultural Rent/Acre</t>
  </si>
  <si>
    <t>Resident per Hause</t>
  </si>
  <si>
    <t>Hause building costs</t>
  </si>
  <si>
    <t>Permanent Mortgage annual rate</t>
  </si>
  <si>
    <t>Total Rent per acre</t>
  </si>
  <si>
    <t>Rent Gradient/mile  (Slope of Bid-rent Curve)</t>
  </si>
  <si>
    <t>Rent in the center</t>
  </si>
  <si>
    <t>Rent addition in the center per person</t>
  </si>
  <si>
    <t>Total rent addition</t>
  </si>
  <si>
    <t>Agricultural opportunity cost rent</t>
  </si>
  <si>
    <t>Hause building cost rent</t>
  </si>
  <si>
    <t>Location Rent</t>
  </si>
  <si>
    <t>Construction cost rent per Hause</t>
  </si>
  <si>
    <t>Total Population</t>
  </si>
  <si>
    <t>Circle-City Area</t>
  </si>
  <si>
    <t>Population Per sq. mile</t>
  </si>
  <si>
    <t>Population Density per Acre</t>
  </si>
  <si>
    <t>Annual Agricultural Rent per Hectare</t>
  </si>
  <si>
    <t>Population density per hectare</t>
  </si>
  <si>
    <t>Population density per sq.m.</t>
  </si>
  <si>
    <t>Total population</t>
  </si>
  <si>
    <t>Circle-City area - sq.km</t>
  </si>
  <si>
    <t>Radius of the city</t>
  </si>
  <si>
    <t>Permanent mortgage annual rate</t>
  </si>
  <si>
    <t>Total rent per hectare</t>
  </si>
  <si>
    <t>Construction cost rent per hectare</t>
  </si>
  <si>
    <t>Annual transportation cost per person per km</t>
  </si>
  <si>
    <t>Annual transportation cost per person per mile</t>
  </si>
  <si>
    <t>Rent Gradient/km  (Slope of Bid-rent Curve)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</si>
</sst>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.0_);_(* \(#,##0.0\);_(* &quot;-&quot;?_);_(@_)"/>
    <numFmt numFmtId="168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0" fillId="0" borderId="1" xfId="0" applyBorder="1"/>
    <xf numFmtId="9" fontId="0" fillId="0" borderId="0" xfId="0" applyNumberFormat="1"/>
    <xf numFmtId="165" fontId="0" fillId="0" borderId="0" xfId="2" applyNumberFormat="1" applyFont="1"/>
    <xf numFmtId="165" fontId="0" fillId="0" borderId="0" xfId="0" applyNumberFormat="1"/>
    <xf numFmtId="43" fontId="0" fillId="0" borderId="0" xfId="0" applyNumberFormat="1"/>
    <xf numFmtId="166" fontId="0" fillId="0" borderId="0" xfId="1" applyNumberFormat="1" applyFont="1"/>
    <xf numFmtId="166" fontId="0" fillId="0" borderId="1" xfId="0" applyNumberFormat="1" applyBorder="1"/>
    <xf numFmtId="165" fontId="0" fillId="0" borderId="1" xfId="2" applyNumberFormat="1" applyFont="1" applyBorder="1"/>
    <xf numFmtId="167" fontId="0" fillId="0" borderId="0" xfId="0" applyNumberFormat="1"/>
    <xf numFmtId="165" fontId="0" fillId="0" borderId="0" xfId="2" applyNumberFormat="1" applyFont="1" applyBorder="1"/>
    <xf numFmtId="165" fontId="0" fillId="0" borderId="1" xfId="0" applyNumberFormat="1" applyBorder="1"/>
    <xf numFmtId="168" fontId="0" fillId="0" borderId="0" xfId="3" applyNumberFormat="1" applyFont="1"/>
    <xf numFmtId="168" fontId="0" fillId="0" borderId="0" xfId="0" applyNumberFormat="1"/>
    <xf numFmtId="168" fontId="0" fillId="0" borderId="1" xfId="3" applyNumberFormat="1" applyFont="1" applyBorder="1"/>
    <xf numFmtId="0" fontId="0" fillId="0" borderId="2" xfId="0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3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Real Property Rent Analysis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Modified!$C$22</c:f>
              <c:strCache>
                <c:ptCount val="1"/>
                <c:pt idx="0">
                  <c:v>Agricultural opportunity cost rent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Modified!$F$21:$R$21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Modified!$F$22:$R$22</c:f>
              <c:numCache>
                <c:formatCode>_("$"* #,##0_);_("$"* \(#,##0\);_("$"* "-"??_);_(@_)</c:formatCode>
                <c:ptCount val="13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6B-4AFE-BEAC-8BE1AC9BB316}"/>
            </c:ext>
          </c:extLst>
        </c:ser>
        <c:ser>
          <c:idx val="1"/>
          <c:order val="1"/>
          <c:tx>
            <c:strRef>
              <c:f>Modified!$C$23</c:f>
              <c:strCache>
                <c:ptCount val="1"/>
                <c:pt idx="0">
                  <c:v>Hause building cost rent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Modified!$F$21:$R$21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Modified!$F$23:$R$23</c:f>
              <c:numCache>
                <c:formatCode>_("$"* #,##0_);_("$"* \(#,##0\);_("$"* "-"??_);_(@_)</c:formatCode>
                <c:ptCount val="13"/>
                <c:pt idx="0">
                  <c:v>40000</c:v>
                </c:pt>
                <c:pt idx="1">
                  <c:v>40000</c:v>
                </c:pt>
                <c:pt idx="2">
                  <c:v>40000</c:v>
                </c:pt>
                <c:pt idx="3">
                  <c:v>40000</c:v>
                </c:pt>
                <c:pt idx="4">
                  <c:v>40000</c:v>
                </c:pt>
                <c:pt idx="5">
                  <c:v>40000</c:v>
                </c:pt>
                <c:pt idx="6">
                  <c:v>40000</c:v>
                </c:pt>
                <c:pt idx="7">
                  <c:v>40000</c:v>
                </c:pt>
                <c:pt idx="8">
                  <c:v>40000</c:v>
                </c:pt>
                <c:pt idx="9">
                  <c:v>40000</c:v>
                </c:pt>
                <c:pt idx="10">
                  <c:v>40000</c:v>
                </c:pt>
                <c:pt idx="11">
                  <c:v>40000</c:v>
                </c:pt>
                <c:pt idx="12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6B-4AFE-BEAC-8BE1AC9BB316}"/>
            </c:ext>
          </c:extLst>
        </c:ser>
        <c:ser>
          <c:idx val="2"/>
          <c:order val="2"/>
          <c:tx>
            <c:strRef>
              <c:f>Modified!$C$24</c:f>
              <c:strCache>
                <c:ptCount val="1"/>
                <c:pt idx="0">
                  <c:v>Location Rent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Modified!$F$21:$R$21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Modified!$F$24:$R$24</c:f>
              <c:numCache>
                <c:formatCode>_("$"* #,##0_);_("$"* \(#,##0\);_("$"* "-"??_);_(@_)</c:formatCode>
                <c:ptCount val="13"/>
                <c:pt idx="0">
                  <c:v>120000</c:v>
                </c:pt>
                <c:pt idx="1">
                  <c:v>110000</c:v>
                </c:pt>
                <c:pt idx="2">
                  <c:v>100000</c:v>
                </c:pt>
                <c:pt idx="3">
                  <c:v>90000</c:v>
                </c:pt>
                <c:pt idx="4">
                  <c:v>80000</c:v>
                </c:pt>
                <c:pt idx="5">
                  <c:v>70000</c:v>
                </c:pt>
                <c:pt idx="6">
                  <c:v>60000</c:v>
                </c:pt>
                <c:pt idx="7">
                  <c:v>50000</c:v>
                </c:pt>
                <c:pt idx="8">
                  <c:v>40000</c:v>
                </c:pt>
                <c:pt idx="9">
                  <c:v>30000</c:v>
                </c:pt>
                <c:pt idx="10">
                  <c:v>20000</c:v>
                </c:pt>
                <c:pt idx="11">
                  <c:v>10000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6B-4AFE-BEAC-8BE1AC9BB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422111"/>
        <c:axId val="1469356383"/>
      </c:areaChart>
      <c:catAx>
        <c:axId val="684221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9356383"/>
        <c:crosses val="autoZero"/>
        <c:auto val="1"/>
        <c:lblAlgn val="ctr"/>
        <c:lblOffset val="100"/>
        <c:noMultiLvlLbl val="0"/>
      </c:catAx>
      <c:valAx>
        <c:axId val="1469356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221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586740</xdr:colOff>
      <xdr:row>1</xdr:row>
      <xdr:rowOff>57150</xdr:rowOff>
    </xdr:from>
    <xdr:to>
      <xdr:col>15</xdr:col>
      <xdr:colOff>251460</xdr:colOff>
      <xdr:row>18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85BC87-6F33-2981-7ECB-D82A3525E1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23"/>
  <sheetViews>
    <sheetView workbookViewId="0">
      <selection activeCell="D15" sqref="D15"/>
    </sheetView>
  </sheetViews>
  <sheetFormatPr defaultRowHeight="14.4" x14ac:dyDescent="0.3"/>
  <cols>
    <col min="3" max="3" width="38" bestFit="1" customWidth="1"/>
    <col min="4" max="4" width="10" bestFit="1" customWidth="1"/>
  </cols>
  <sheetData>
    <row r="2" spans="3:4" x14ac:dyDescent="0.3">
      <c r="C2" t="s">
        <v>17</v>
      </c>
      <c r="D2" s="8">
        <v>2</v>
      </c>
    </row>
    <row r="3" spans="3:4" x14ac:dyDescent="0.3">
      <c r="C3" t="s">
        <v>16</v>
      </c>
      <c r="D3" s="1">
        <f>640*D2</f>
        <v>1280</v>
      </c>
    </row>
    <row r="4" spans="3:4" x14ac:dyDescent="0.3">
      <c r="C4" t="s">
        <v>14</v>
      </c>
      <c r="D4" s="2">
        <v>1000000</v>
      </c>
    </row>
    <row r="5" spans="3:4" x14ac:dyDescent="0.3">
      <c r="C5" t="s">
        <v>15</v>
      </c>
      <c r="D5" s="7">
        <f>D4/D3</f>
        <v>781.25</v>
      </c>
    </row>
    <row r="6" spans="3:4" x14ac:dyDescent="0.3">
      <c r="C6" t="s">
        <v>0</v>
      </c>
      <c r="D6" s="7">
        <f>MROUND(SQRT(D5/PI()),1)</f>
        <v>16</v>
      </c>
    </row>
    <row r="8" spans="3:4" x14ac:dyDescent="0.3">
      <c r="C8" t="s">
        <v>1</v>
      </c>
      <c r="D8">
        <v>500</v>
      </c>
    </row>
    <row r="9" spans="3:4" x14ac:dyDescent="0.3">
      <c r="C9" t="s">
        <v>2</v>
      </c>
      <c r="D9">
        <v>1</v>
      </c>
    </row>
    <row r="10" spans="3:4" x14ac:dyDescent="0.3">
      <c r="C10" t="s">
        <v>3</v>
      </c>
      <c r="D10">
        <v>50000</v>
      </c>
    </row>
    <row r="11" spans="3:4" x14ac:dyDescent="0.3">
      <c r="C11" t="s">
        <v>4</v>
      </c>
      <c r="D11" s="4">
        <v>0.1</v>
      </c>
    </row>
    <row r="12" spans="3:4" x14ac:dyDescent="0.3">
      <c r="C12" t="s">
        <v>13</v>
      </c>
      <c r="D12">
        <f>D11*D10</f>
        <v>5000</v>
      </c>
    </row>
    <row r="13" spans="3:4" x14ac:dyDescent="0.3">
      <c r="C13" t="s">
        <v>5</v>
      </c>
      <c r="D13">
        <f>D12*D2/D9+D8</f>
        <v>10500</v>
      </c>
    </row>
    <row r="15" spans="3:4" x14ac:dyDescent="0.3">
      <c r="C15" t="s">
        <v>28</v>
      </c>
      <c r="D15">
        <v>250</v>
      </c>
    </row>
    <row r="16" spans="3:4" x14ac:dyDescent="0.3">
      <c r="C16" t="s">
        <v>6</v>
      </c>
      <c r="D16" s="11">
        <f>D15*D2</f>
        <v>500</v>
      </c>
    </row>
    <row r="17" spans="3:4" x14ac:dyDescent="0.3">
      <c r="C17" t="s">
        <v>8</v>
      </c>
      <c r="D17" s="7">
        <f>D15*D6</f>
        <v>4000</v>
      </c>
    </row>
    <row r="18" spans="3:4" x14ac:dyDescent="0.3">
      <c r="C18" t="s">
        <v>9</v>
      </c>
      <c r="D18" s="7">
        <f>D17*D2</f>
        <v>8000</v>
      </c>
    </row>
    <row r="19" spans="3:4" x14ac:dyDescent="0.3">
      <c r="C19" t="s">
        <v>7</v>
      </c>
      <c r="D19" s="7">
        <f>D18+D13</f>
        <v>18500</v>
      </c>
    </row>
    <row r="21" spans="3:4" x14ac:dyDescent="0.3">
      <c r="C21" t="s">
        <v>10</v>
      </c>
      <c r="D21">
        <f>D8</f>
        <v>500</v>
      </c>
    </row>
    <row r="22" spans="3:4" x14ac:dyDescent="0.3">
      <c r="C22" t="s">
        <v>11</v>
      </c>
      <c r="D22">
        <f>D13-D8</f>
        <v>10000</v>
      </c>
    </row>
    <row r="23" spans="3:4" x14ac:dyDescent="0.3">
      <c r="C23" t="s">
        <v>12</v>
      </c>
      <c r="D23" s="7">
        <f>D19-D21-D22</f>
        <v>8000</v>
      </c>
    </row>
  </sheetData>
  <conditionalFormatting sqref="A1:S25">
    <cfRule type="expression" dxfId="2" priority="1">
      <formula>_xlfn.ISFORMULA(A1)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0001D-2853-461D-8037-12DEC685C855}">
  <dimension ref="C2:R30"/>
  <sheetViews>
    <sheetView showGridLines="0" tabSelected="1" workbookViewId="0">
      <selection activeCell="E18" sqref="E18"/>
    </sheetView>
  </sheetViews>
  <sheetFormatPr defaultRowHeight="14.4" x14ac:dyDescent="0.3"/>
  <cols>
    <col min="3" max="3" width="38" bestFit="1" customWidth="1"/>
    <col min="4" max="4" width="11.109375" bestFit="1" customWidth="1"/>
    <col min="6" max="12" width="9.5546875" bestFit="1" customWidth="1"/>
    <col min="13" max="18" width="8.5546875" bestFit="1" customWidth="1"/>
  </cols>
  <sheetData>
    <row r="2" spans="3:18" x14ac:dyDescent="0.3">
      <c r="C2" t="s">
        <v>19</v>
      </c>
      <c r="D2" s="8">
        <v>20</v>
      </c>
    </row>
    <row r="3" spans="3:18" x14ac:dyDescent="0.3">
      <c r="C3" t="s">
        <v>20</v>
      </c>
      <c r="D3" s="1">
        <f>D2*100</f>
        <v>2000</v>
      </c>
    </row>
    <row r="4" spans="3:18" x14ac:dyDescent="0.3">
      <c r="C4" t="s">
        <v>21</v>
      </c>
      <c r="D4" s="2">
        <v>1000000</v>
      </c>
    </row>
    <row r="5" spans="3:18" x14ac:dyDescent="0.3">
      <c r="C5" s="3" t="s">
        <v>22</v>
      </c>
      <c r="D5" s="9">
        <f>D4/D3</f>
        <v>500</v>
      </c>
    </row>
    <row r="6" spans="3:18" x14ac:dyDescent="0.3">
      <c r="C6" t="s">
        <v>23</v>
      </c>
      <c r="D6" s="7">
        <f>MROUND(SQRT(D5/PI()),1)</f>
        <v>13</v>
      </c>
    </row>
    <row r="8" spans="3:18" x14ac:dyDescent="0.3">
      <c r="C8" t="s">
        <v>18</v>
      </c>
      <c r="D8" s="5">
        <v>1000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3:18" x14ac:dyDescent="0.3">
      <c r="C9" t="s">
        <v>2</v>
      </c>
      <c r="D9">
        <v>2.5</v>
      </c>
    </row>
    <row r="10" spans="3:18" x14ac:dyDescent="0.3">
      <c r="C10" t="s">
        <v>3</v>
      </c>
      <c r="D10" s="5">
        <v>50000</v>
      </c>
    </row>
    <row r="11" spans="3:18" x14ac:dyDescent="0.3">
      <c r="C11" t="s">
        <v>24</v>
      </c>
      <c r="D11" s="4">
        <v>0.1</v>
      </c>
    </row>
    <row r="12" spans="3:18" x14ac:dyDescent="0.3">
      <c r="C12" t="s">
        <v>13</v>
      </c>
      <c r="D12" s="12">
        <f>D11*D10</f>
        <v>5000</v>
      </c>
    </row>
    <row r="13" spans="3:18" x14ac:dyDescent="0.3">
      <c r="C13" s="3" t="s">
        <v>26</v>
      </c>
      <c r="D13" s="10">
        <f>D12*D2/D9</f>
        <v>40000</v>
      </c>
    </row>
    <row r="14" spans="3:18" x14ac:dyDescent="0.3">
      <c r="C14" t="s">
        <v>25</v>
      </c>
      <c r="D14" s="5">
        <f>D12*D2/D9+D8</f>
        <v>41000</v>
      </c>
      <c r="F14" s="7"/>
    </row>
    <row r="16" spans="3:18" x14ac:dyDescent="0.3">
      <c r="C16" t="s">
        <v>27</v>
      </c>
      <c r="D16" s="5">
        <v>500</v>
      </c>
    </row>
    <row r="17" spans="3:18" x14ac:dyDescent="0.3">
      <c r="C17" t="s">
        <v>29</v>
      </c>
      <c r="D17" s="5">
        <f>D16*D2</f>
        <v>10000</v>
      </c>
    </row>
    <row r="18" spans="3:18" x14ac:dyDescent="0.3">
      <c r="C18" t="s">
        <v>8</v>
      </c>
      <c r="D18" s="5">
        <f>D16*D6</f>
        <v>6500</v>
      </c>
    </row>
    <row r="19" spans="3:18" x14ac:dyDescent="0.3">
      <c r="C19" s="3" t="s">
        <v>9</v>
      </c>
      <c r="D19" s="10">
        <f>D18*D2</f>
        <v>130000</v>
      </c>
    </row>
    <row r="20" spans="3:18" x14ac:dyDescent="0.3">
      <c r="C20" t="s">
        <v>7</v>
      </c>
      <c r="D20" s="5">
        <f>D19+D14</f>
        <v>171000</v>
      </c>
    </row>
    <row r="21" spans="3:18" ht="15" thickBot="1" x14ac:dyDescent="0.35">
      <c r="F21" s="17" cm="1">
        <f t="array" ref="F21:R21">_xlfn.SEQUENCE(1,D6)</f>
        <v>1</v>
      </c>
      <c r="G21" s="17">
        <v>2</v>
      </c>
      <c r="H21" s="17">
        <v>3</v>
      </c>
      <c r="I21" s="17">
        <v>4</v>
      </c>
      <c r="J21" s="17">
        <v>5</v>
      </c>
      <c r="K21" s="17">
        <v>6</v>
      </c>
      <c r="L21" s="17">
        <v>7</v>
      </c>
      <c r="M21" s="17">
        <v>8</v>
      </c>
      <c r="N21" s="17">
        <v>9</v>
      </c>
      <c r="O21" s="17">
        <v>10</v>
      </c>
      <c r="P21" s="17">
        <v>11</v>
      </c>
      <c r="Q21" s="17">
        <v>12</v>
      </c>
      <c r="R21" s="17">
        <v>13</v>
      </c>
    </row>
    <row r="22" spans="3:18" x14ac:dyDescent="0.3">
      <c r="C22" t="s">
        <v>10</v>
      </c>
      <c r="D22" s="5">
        <f>D8</f>
        <v>1000</v>
      </c>
      <c r="F22" s="6">
        <f>D22</f>
        <v>1000</v>
      </c>
      <c r="G22" s="6">
        <f>F22</f>
        <v>1000</v>
      </c>
      <c r="H22" s="6">
        <f t="shared" ref="H22:R23" si="0">G22</f>
        <v>1000</v>
      </c>
      <c r="I22" s="6">
        <f t="shared" si="0"/>
        <v>1000</v>
      </c>
      <c r="J22" s="6">
        <f t="shared" si="0"/>
        <v>1000</v>
      </c>
      <c r="K22" s="6">
        <f t="shared" si="0"/>
        <v>1000</v>
      </c>
      <c r="L22" s="6">
        <f t="shared" si="0"/>
        <v>1000</v>
      </c>
      <c r="M22" s="6">
        <f t="shared" si="0"/>
        <v>1000</v>
      </c>
      <c r="N22" s="6">
        <f t="shared" si="0"/>
        <v>1000</v>
      </c>
      <c r="O22" s="6">
        <f t="shared" si="0"/>
        <v>1000</v>
      </c>
      <c r="P22" s="6">
        <f t="shared" si="0"/>
        <v>1000</v>
      </c>
      <c r="Q22" s="6">
        <f t="shared" si="0"/>
        <v>1000</v>
      </c>
      <c r="R22" s="6">
        <f t="shared" si="0"/>
        <v>1000</v>
      </c>
    </row>
    <row r="23" spans="3:18" x14ac:dyDescent="0.3">
      <c r="C23" t="s">
        <v>11</v>
      </c>
      <c r="D23" s="5">
        <f>D14-D8</f>
        <v>40000</v>
      </c>
      <c r="F23" s="6">
        <f>D23</f>
        <v>40000</v>
      </c>
      <c r="G23" s="6">
        <f>F23</f>
        <v>40000</v>
      </c>
      <c r="H23" s="6">
        <f t="shared" si="0"/>
        <v>40000</v>
      </c>
      <c r="I23" s="6">
        <f t="shared" si="0"/>
        <v>40000</v>
      </c>
      <c r="J23" s="6">
        <f t="shared" si="0"/>
        <v>40000</v>
      </c>
      <c r="K23" s="6">
        <f t="shared" si="0"/>
        <v>40000</v>
      </c>
      <c r="L23" s="6">
        <f t="shared" si="0"/>
        <v>40000</v>
      </c>
      <c r="M23" s="6">
        <f t="shared" si="0"/>
        <v>40000</v>
      </c>
      <c r="N23" s="6">
        <f t="shared" si="0"/>
        <v>40000</v>
      </c>
      <c r="O23" s="6">
        <f t="shared" si="0"/>
        <v>40000</v>
      </c>
      <c r="P23" s="6">
        <f t="shared" si="0"/>
        <v>40000</v>
      </c>
      <c r="Q23" s="6">
        <f t="shared" si="0"/>
        <v>40000</v>
      </c>
      <c r="R23" s="6">
        <f t="shared" si="0"/>
        <v>40000</v>
      </c>
    </row>
    <row r="24" spans="3:18" x14ac:dyDescent="0.3">
      <c r="C24" s="3" t="s">
        <v>12</v>
      </c>
      <c r="D24" s="10">
        <f>D20-D22-D23</f>
        <v>130000</v>
      </c>
      <c r="F24" s="13">
        <f t="shared" ref="F24:R24" si="1">$D$24-F21*$D$17</f>
        <v>120000</v>
      </c>
      <c r="G24" s="13">
        <f t="shared" si="1"/>
        <v>110000</v>
      </c>
      <c r="H24" s="13">
        <f t="shared" si="1"/>
        <v>100000</v>
      </c>
      <c r="I24" s="13">
        <f t="shared" si="1"/>
        <v>90000</v>
      </c>
      <c r="J24" s="13">
        <f t="shared" si="1"/>
        <v>80000</v>
      </c>
      <c r="K24" s="13">
        <f t="shared" si="1"/>
        <v>70000</v>
      </c>
      <c r="L24" s="13">
        <f t="shared" si="1"/>
        <v>60000</v>
      </c>
      <c r="M24" s="13">
        <f t="shared" si="1"/>
        <v>50000</v>
      </c>
      <c r="N24" s="13">
        <f t="shared" si="1"/>
        <v>40000</v>
      </c>
      <c r="O24" s="13">
        <f t="shared" si="1"/>
        <v>30000</v>
      </c>
      <c r="P24" s="13">
        <f t="shared" si="1"/>
        <v>20000</v>
      </c>
      <c r="Q24" s="13">
        <f t="shared" si="1"/>
        <v>10000</v>
      </c>
      <c r="R24" s="13">
        <f t="shared" si="1"/>
        <v>0</v>
      </c>
    </row>
    <row r="25" spans="3:18" x14ac:dyDescent="0.3">
      <c r="C25" t="s">
        <v>7</v>
      </c>
      <c r="D25" s="5">
        <f>D24+D19</f>
        <v>260000</v>
      </c>
      <c r="F25" s="6">
        <f>SUM(F22:F24)</f>
        <v>161000</v>
      </c>
      <c r="G25" s="6">
        <f t="shared" ref="G25:R25" si="2">SUM(G22:G24)</f>
        <v>151000</v>
      </c>
      <c r="H25" s="6">
        <f t="shared" si="2"/>
        <v>141000</v>
      </c>
      <c r="I25" s="6">
        <f t="shared" si="2"/>
        <v>131000</v>
      </c>
      <c r="J25" s="6">
        <f t="shared" si="2"/>
        <v>121000</v>
      </c>
      <c r="K25" s="6">
        <f t="shared" si="2"/>
        <v>111000</v>
      </c>
      <c r="L25" s="6">
        <f t="shared" si="2"/>
        <v>101000</v>
      </c>
      <c r="M25" s="6">
        <f t="shared" si="2"/>
        <v>91000</v>
      </c>
      <c r="N25" s="6">
        <f t="shared" si="2"/>
        <v>81000</v>
      </c>
      <c r="O25" s="6">
        <f t="shared" si="2"/>
        <v>71000</v>
      </c>
      <c r="P25" s="6">
        <f t="shared" si="2"/>
        <v>61000</v>
      </c>
      <c r="Q25" s="6">
        <f t="shared" si="2"/>
        <v>51000</v>
      </c>
      <c r="R25" s="6">
        <f t="shared" si="2"/>
        <v>41000</v>
      </c>
    </row>
    <row r="26" spans="3:18" x14ac:dyDescent="0.3">
      <c r="D26" s="4"/>
    </row>
    <row r="27" spans="3:18" x14ac:dyDescent="0.3">
      <c r="F27" s="14">
        <f t="shared" ref="F27:R27" si="3">F22/$F$25</f>
        <v>6.2111801242236021E-3</v>
      </c>
      <c r="G27" s="14">
        <f t="shared" si="3"/>
        <v>6.2111801242236021E-3</v>
      </c>
      <c r="H27" s="14">
        <f t="shared" si="3"/>
        <v>6.2111801242236021E-3</v>
      </c>
      <c r="I27" s="14">
        <f t="shared" si="3"/>
        <v>6.2111801242236021E-3</v>
      </c>
      <c r="J27" s="14">
        <f t="shared" si="3"/>
        <v>6.2111801242236021E-3</v>
      </c>
      <c r="K27" s="14">
        <f t="shared" si="3"/>
        <v>6.2111801242236021E-3</v>
      </c>
      <c r="L27" s="14">
        <f t="shared" si="3"/>
        <v>6.2111801242236021E-3</v>
      </c>
      <c r="M27" s="14">
        <f t="shared" si="3"/>
        <v>6.2111801242236021E-3</v>
      </c>
      <c r="N27" s="14">
        <f t="shared" si="3"/>
        <v>6.2111801242236021E-3</v>
      </c>
      <c r="O27" s="14">
        <f t="shared" si="3"/>
        <v>6.2111801242236021E-3</v>
      </c>
      <c r="P27" s="14">
        <f t="shared" si="3"/>
        <v>6.2111801242236021E-3</v>
      </c>
      <c r="Q27" s="14">
        <f t="shared" si="3"/>
        <v>6.2111801242236021E-3</v>
      </c>
      <c r="R27" s="14">
        <f t="shared" si="3"/>
        <v>6.2111801242236021E-3</v>
      </c>
    </row>
    <row r="28" spans="3:18" x14ac:dyDescent="0.3">
      <c r="F28" s="14">
        <f t="shared" ref="F28:R28" si="4">F23/$F$25</f>
        <v>0.2484472049689441</v>
      </c>
      <c r="G28" s="14">
        <f t="shared" si="4"/>
        <v>0.2484472049689441</v>
      </c>
      <c r="H28" s="14">
        <f t="shared" si="4"/>
        <v>0.2484472049689441</v>
      </c>
      <c r="I28" s="14">
        <f t="shared" si="4"/>
        <v>0.2484472049689441</v>
      </c>
      <c r="J28" s="14">
        <f t="shared" si="4"/>
        <v>0.2484472049689441</v>
      </c>
      <c r="K28" s="14">
        <f t="shared" si="4"/>
        <v>0.2484472049689441</v>
      </c>
      <c r="L28" s="14">
        <f t="shared" si="4"/>
        <v>0.2484472049689441</v>
      </c>
      <c r="M28" s="14">
        <f t="shared" si="4"/>
        <v>0.2484472049689441</v>
      </c>
      <c r="N28" s="14">
        <f t="shared" si="4"/>
        <v>0.2484472049689441</v>
      </c>
      <c r="O28" s="14">
        <f t="shared" si="4"/>
        <v>0.2484472049689441</v>
      </c>
      <c r="P28" s="14">
        <f t="shared" si="4"/>
        <v>0.2484472049689441</v>
      </c>
      <c r="Q28" s="14">
        <f t="shared" si="4"/>
        <v>0.2484472049689441</v>
      </c>
      <c r="R28" s="14">
        <f t="shared" si="4"/>
        <v>0.2484472049689441</v>
      </c>
    </row>
    <row r="29" spans="3:18" x14ac:dyDescent="0.3">
      <c r="F29" s="16">
        <f t="shared" ref="F29:R29" si="5">F24/$F$25</f>
        <v>0.74534161490683226</v>
      </c>
      <c r="G29" s="16">
        <f t="shared" si="5"/>
        <v>0.68322981366459623</v>
      </c>
      <c r="H29" s="16">
        <f t="shared" si="5"/>
        <v>0.6211180124223602</v>
      </c>
      <c r="I29" s="16">
        <f t="shared" si="5"/>
        <v>0.55900621118012417</v>
      </c>
      <c r="J29" s="16">
        <f t="shared" si="5"/>
        <v>0.49689440993788819</v>
      </c>
      <c r="K29" s="16">
        <f t="shared" si="5"/>
        <v>0.43478260869565216</v>
      </c>
      <c r="L29" s="16">
        <f t="shared" si="5"/>
        <v>0.37267080745341613</v>
      </c>
      <c r="M29" s="16">
        <f t="shared" si="5"/>
        <v>0.3105590062111801</v>
      </c>
      <c r="N29" s="16">
        <f t="shared" si="5"/>
        <v>0.2484472049689441</v>
      </c>
      <c r="O29" s="16">
        <f t="shared" si="5"/>
        <v>0.18633540372670807</v>
      </c>
      <c r="P29" s="16">
        <f t="shared" si="5"/>
        <v>0.12422360248447205</v>
      </c>
      <c r="Q29" s="16">
        <f t="shared" si="5"/>
        <v>6.2111801242236024E-2</v>
      </c>
      <c r="R29" s="16">
        <f t="shared" si="5"/>
        <v>0</v>
      </c>
    </row>
    <row r="30" spans="3:18" x14ac:dyDescent="0.3">
      <c r="F30" s="15">
        <f>SUM(F27:F29)</f>
        <v>1</v>
      </c>
      <c r="G30" s="15">
        <f t="shared" ref="G30:R30" si="6">SUM(G27:G29)</f>
        <v>0.93788819875776386</v>
      </c>
      <c r="H30" s="15">
        <f t="shared" si="6"/>
        <v>0.87577639751552794</v>
      </c>
      <c r="I30" s="15">
        <f t="shared" si="6"/>
        <v>0.8136645962732918</v>
      </c>
      <c r="J30" s="15">
        <f t="shared" si="6"/>
        <v>0.75155279503105588</v>
      </c>
      <c r="K30" s="15">
        <f t="shared" si="6"/>
        <v>0.68944099378881984</v>
      </c>
      <c r="L30" s="15">
        <f t="shared" si="6"/>
        <v>0.62732919254658381</v>
      </c>
      <c r="M30" s="15">
        <f t="shared" si="6"/>
        <v>0.56521739130434778</v>
      </c>
      <c r="N30" s="15">
        <f t="shared" si="6"/>
        <v>0.50310559006211175</v>
      </c>
      <c r="O30" s="15">
        <f t="shared" si="6"/>
        <v>0.44099378881987572</v>
      </c>
      <c r="P30" s="15">
        <f t="shared" si="6"/>
        <v>0.37888198757763975</v>
      </c>
      <c r="Q30" s="15">
        <f t="shared" si="6"/>
        <v>0.31677018633540371</v>
      </c>
      <c r="R30" s="15">
        <f t="shared" si="6"/>
        <v>0.25465838509316768</v>
      </c>
    </row>
  </sheetData>
  <conditionalFormatting sqref="A1:S5 A6:E6 S6">
    <cfRule type="expression" dxfId="1" priority="2">
      <formula>_xlfn.ISFORMULA(A1)</formula>
    </cfRule>
  </conditionalFormatting>
  <conditionalFormatting sqref="A7:S26">
    <cfRule type="expression" dxfId="0" priority="1">
      <formula>_xlfn.ISFORMULA(A7)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</vt:lpstr>
      <vt:lpstr>Modified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 Modebadze</dc:creator>
  <cp:lastModifiedBy>Shota Modebadze</cp:lastModifiedBy>
  <dcterms:created xsi:type="dcterms:W3CDTF">2015-06-05T18:17:20Z</dcterms:created>
  <dcterms:modified xsi:type="dcterms:W3CDTF">2025-01-09T09:27:19Z</dcterms:modified>
</cp:coreProperties>
</file>