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ThinkPad\OneDrive\Desktop\"/>
    </mc:Choice>
  </mc:AlternateContent>
  <xr:revisionPtr revIDLastSave="0" documentId="13_ncr:1_{0D47F6FC-E20A-4C90-ACDF-886D7BE27D64}" xr6:coauthVersionLast="47" xr6:coauthVersionMax="47" xr10:uidLastSave="{00000000-0000-0000-0000-000000000000}"/>
  <bookViews>
    <workbookView xWindow="-108" yWindow="-108" windowWidth="23256" windowHeight="12456" xr2:uid="{A66A91F7-428C-43E6-B905-3BA03D9D6C03}"/>
  </bookViews>
  <sheets>
    <sheet name="CF" sheetId="3" r:id="rId1"/>
  </sheets>
  <definedNames>
    <definedName name="_xlnm.Print_Area" localSheetId="0">CF!$A$10:$J$78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3" l="1"/>
  <c r="C5" i="3"/>
  <c r="C76" i="3" s="1"/>
  <c r="C46" i="3"/>
  <c r="C47" i="3" s="1"/>
  <c r="C48" i="3" s="1"/>
  <c r="C49" i="3" s="1"/>
  <c r="C50" i="3" s="1"/>
  <c r="C51" i="3" s="1"/>
  <c r="C52" i="3" s="1"/>
  <c r="C53" i="3" s="1"/>
  <c r="C54" i="3" s="1"/>
  <c r="K47" i="3"/>
  <c r="K48" i="3" s="1"/>
  <c r="K49" i="3" s="1"/>
  <c r="K50" i="3" s="1"/>
  <c r="K51" i="3" s="1"/>
  <c r="K52" i="3" s="1"/>
  <c r="K53" i="3" s="1"/>
  <c r="K54" i="3" s="1"/>
  <c r="G46" i="3"/>
  <c r="G47" i="3" s="1"/>
  <c r="G48" i="3" s="1"/>
  <c r="G49" i="3" s="1"/>
  <c r="G50" i="3" s="1"/>
  <c r="G51" i="3" s="1"/>
  <c r="G52" i="3" s="1"/>
  <c r="G53" i="3" s="1"/>
  <c r="G54" i="3" s="1"/>
  <c r="C70" i="3"/>
  <c r="C73" i="3"/>
  <c r="B76" i="3"/>
  <c r="B73" i="3"/>
  <c r="B70" i="3"/>
  <c r="E11" i="3"/>
  <c r="F11" i="3" s="1"/>
  <c r="G11" i="3" s="1"/>
  <c r="H11" i="3" s="1"/>
  <c r="I11" i="3" s="1"/>
  <c r="J11" i="3" s="1"/>
  <c r="K11" i="3" s="1"/>
  <c r="L11" i="3" s="1"/>
  <c r="C10" i="3" a="1"/>
  <c r="C10" i="3" s="1"/>
  <c r="C28" i="3"/>
  <c r="C31" i="3" s="1"/>
  <c r="D13" i="3" l="1"/>
  <c r="E13" i="3" s="1"/>
  <c r="F13" i="3" s="1"/>
  <c r="C15" i="3"/>
  <c r="A27" i="3" s="1"/>
  <c r="C8" i="3"/>
  <c r="L40" i="3"/>
  <c r="D14" i="3" l="1"/>
  <c r="D15" i="3" s="1"/>
  <c r="D27" i="3" s="1"/>
  <c r="A22" i="3"/>
  <c r="A26" i="3"/>
  <c r="A17" i="3"/>
  <c r="A24" i="3"/>
  <c r="C19" i="3"/>
  <c r="C33" i="3" s="1"/>
  <c r="A23" i="3"/>
  <c r="A21" i="3"/>
  <c r="D21" i="3" s="1"/>
  <c r="A30" i="3"/>
  <c r="D30" i="3" s="1"/>
  <c r="A25" i="3"/>
  <c r="E14" i="3"/>
  <c r="E15" i="3" s="1"/>
  <c r="F14" i="3"/>
  <c r="F15" i="3" s="1"/>
  <c r="G13" i="3"/>
  <c r="H13" i="3" s="1"/>
  <c r="D23" i="3" l="1"/>
  <c r="D24" i="3"/>
  <c r="D17" i="3"/>
  <c r="D19" i="3" s="1"/>
  <c r="D25" i="3"/>
  <c r="D22" i="3"/>
  <c r="D26" i="3"/>
  <c r="E30" i="3"/>
  <c r="F30" i="3"/>
  <c r="E24" i="3"/>
  <c r="G14" i="3"/>
  <c r="G15" i="3" s="1"/>
  <c r="G25" i="3" s="1"/>
  <c r="E23" i="3"/>
  <c r="F17" i="3"/>
  <c r="F19" i="3" s="1"/>
  <c r="E21" i="3"/>
  <c r="E27" i="3"/>
  <c r="E22" i="3"/>
  <c r="F21" i="3"/>
  <c r="E26" i="3"/>
  <c r="F26" i="3"/>
  <c r="E17" i="3"/>
  <c r="E19" i="3" s="1"/>
  <c r="F24" i="3"/>
  <c r="F23" i="3"/>
  <c r="F25" i="3"/>
  <c r="F22" i="3"/>
  <c r="E25" i="3"/>
  <c r="F27" i="3"/>
  <c r="H14" i="3"/>
  <c r="H15" i="3" s="1"/>
  <c r="I13" i="3"/>
  <c r="G21" i="3" l="1"/>
  <c r="G22" i="3"/>
  <c r="G26" i="3"/>
  <c r="G27" i="3"/>
  <c r="G24" i="3"/>
  <c r="G23" i="3"/>
  <c r="G17" i="3"/>
  <c r="G19" i="3" s="1"/>
  <c r="G30" i="3"/>
  <c r="I14" i="3"/>
  <c r="I15" i="3" s="1"/>
  <c r="J13" i="3"/>
  <c r="H22" i="3"/>
  <c r="H17" i="3"/>
  <c r="H19" i="3" s="1"/>
  <c r="H21" i="3"/>
  <c r="H27" i="3"/>
  <c r="H25" i="3"/>
  <c r="H26" i="3"/>
  <c r="H23" i="3"/>
  <c r="H24" i="3"/>
  <c r="H30" i="3"/>
  <c r="I23" i="3" l="1"/>
  <c r="I24" i="3"/>
  <c r="I21" i="3"/>
  <c r="I22" i="3"/>
  <c r="I17" i="3"/>
  <c r="I19" i="3" s="1"/>
  <c r="I27" i="3"/>
  <c r="I25" i="3"/>
  <c r="I26" i="3"/>
  <c r="I30" i="3"/>
  <c r="J14" i="3"/>
  <c r="J15" i="3" s="1"/>
  <c r="K13" i="3"/>
  <c r="J25" i="3" l="1"/>
  <c r="J26" i="3"/>
  <c r="J22" i="3"/>
  <c r="J17" i="3"/>
  <c r="J19" i="3" s="1"/>
  <c r="J23" i="3"/>
  <c r="J24" i="3"/>
  <c r="J21" i="3"/>
  <c r="J27" i="3"/>
  <c r="J30" i="3"/>
  <c r="K14" i="3"/>
  <c r="K15" i="3" s="1"/>
  <c r="L13" i="3"/>
  <c r="K27" i="3" l="1"/>
  <c r="K23" i="3"/>
  <c r="K24" i="3"/>
  <c r="K25" i="3"/>
  <c r="K26" i="3"/>
  <c r="K22" i="3"/>
  <c r="K17" i="3"/>
  <c r="K19" i="3" s="1"/>
  <c r="K21" i="3"/>
  <c r="K30" i="3"/>
  <c r="L14" i="3"/>
  <c r="L15" i="3" s="1"/>
  <c r="L25" i="3" l="1"/>
  <c r="L26" i="3"/>
  <c r="L22" i="3"/>
  <c r="L27" i="3"/>
  <c r="L23" i="3"/>
  <c r="L24" i="3"/>
  <c r="L17" i="3"/>
  <c r="L19" i="3" s="1"/>
  <c r="L21" i="3"/>
  <c r="L30" i="3"/>
  <c r="D28" i="3" l="1"/>
  <c r="E28" i="3"/>
  <c r="E31" i="3" s="1"/>
  <c r="E33" i="3" s="1"/>
  <c r="D31" i="3" l="1"/>
  <c r="D33" i="3" s="1"/>
  <c r="F28" i="3"/>
  <c r="F31" i="3" s="1"/>
  <c r="F33" i="3" s="1"/>
  <c r="G28" i="3" l="1"/>
  <c r="G31" i="3" s="1"/>
  <c r="G33" i="3" s="1"/>
  <c r="H28" i="3" l="1"/>
  <c r="H31" i="3" s="1"/>
  <c r="H33" i="3" s="1"/>
  <c r="I28" i="3" l="1"/>
  <c r="I31" i="3" s="1"/>
  <c r="I33" i="3" s="1"/>
  <c r="J28" i="3" l="1"/>
  <c r="J31" i="3" s="1"/>
  <c r="J33" i="3" s="1"/>
  <c r="L28" i="3" l="1"/>
  <c r="L31" i="3" s="1"/>
  <c r="L33" i="3" s="1"/>
  <c r="K28" i="3"/>
  <c r="K31" i="3" s="1"/>
  <c r="K33" i="3" s="1"/>
  <c r="D38" i="3" s="1"/>
  <c r="H38" i="3" l="1"/>
  <c r="L38" i="3"/>
  <c r="L43" i="3" s="1"/>
  <c r="D40" i="3"/>
  <c r="D41" i="3" s="1"/>
  <c r="D43" i="3" s="1"/>
  <c r="D45" i="3" s="1"/>
  <c r="H40" i="3"/>
  <c r="H41" i="3" s="1"/>
  <c r="L42" i="3" l="1"/>
  <c r="L41" i="3" s="1"/>
  <c r="L45" i="3"/>
  <c r="H43" i="3"/>
  <c r="H45" i="3" s="1"/>
  <c r="C77" i="3"/>
  <c r="C74" i="3"/>
  <c r="C71" i="3"/>
  <c r="E54" i="3" l="1"/>
  <c r="E46" i="3"/>
  <c r="E52" i="3"/>
  <c r="E50" i="3"/>
  <c r="E49" i="3"/>
  <c r="E53" i="3"/>
  <c r="E47" i="3"/>
  <c r="E51" i="3"/>
  <c r="E48" i="3"/>
  <c r="M54" i="3"/>
  <c r="M50" i="3"/>
  <c r="M53" i="3"/>
  <c r="M46" i="3"/>
  <c r="M51" i="3"/>
  <c r="M49" i="3"/>
  <c r="M48" i="3"/>
  <c r="M52" i="3"/>
  <c r="M47" i="3"/>
  <c r="I46" i="3"/>
  <c r="I47" i="3"/>
  <c r="I48" i="3"/>
  <c r="I49" i="3"/>
  <c r="I50" i="3"/>
  <c r="I51" i="3"/>
  <c r="I52" i="3"/>
  <c r="I53" i="3"/>
  <c r="I54" i="3"/>
  <c r="E78" i="3"/>
  <c r="D78" i="3"/>
  <c r="E75" i="3"/>
  <c r="D75" i="3"/>
  <c r="E72" i="3"/>
  <c r="D7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<sst xmlns="http://schemas.openxmlformats.org/spreadsheetml/2006/main" count="56" uniqueCount="45">
  <si>
    <t>Real Estate taxes</t>
  </si>
  <si>
    <t>Insurance</t>
  </si>
  <si>
    <t>Utilities</t>
  </si>
  <si>
    <t>Net Operating Income</t>
  </si>
  <si>
    <t>WACC</t>
  </si>
  <si>
    <t>Cost of Equity</t>
  </si>
  <si>
    <t>Cost of Debt</t>
  </si>
  <si>
    <t>Tax Rate</t>
  </si>
  <si>
    <t>Potential Gross Income</t>
  </si>
  <si>
    <t>Vacancy &amp; Collection Loss</t>
  </si>
  <si>
    <t>Effective Gross Income</t>
  </si>
  <si>
    <t xml:space="preserve">Operation Expenses </t>
  </si>
  <si>
    <t>Administrative</t>
  </si>
  <si>
    <t>Salaries</t>
  </si>
  <si>
    <t>Capex/Improve Allowance</t>
  </si>
  <si>
    <t>Years</t>
  </si>
  <si>
    <t>Growth Rate</t>
  </si>
  <si>
    <t>D/(D+E)</t>
  </si>
  <si>
    <r>
      <t>PV(NOI</t>
    </r>
    <r>
      <rPr>
        <vertAlign val="subscript"/>
        <sz val="10"/>
        <rFont val="Cambria"/>
        <family val="1"/>
        <charset val="204"/>
      </rPr>
      <t>[t-1]</t>
    </r>
    <r>
      <rPr>
        <sz val="10"/>
        <rFont val="Cambria"/>
        <family val="1"/>
        <charset val="204"/>
      </rPr>
      <t>)</t>
    </r>
  </si>
  <si>
    <t>REV</t>
  </si>
  <si>
    <t>PV(REV)</t>
  </si>
  <si>
    <t>PV</t>
  </si>
  <si>
    <t>A</t>
  </si>
  <si>
    <t>B</t>
  </si>
  <si>
    <t>Cap-r Forecast</t>
  </si>
  <si>
    <t>Cap Rate</t>
  </si>
  <si>
    <t>CF Forecast</t>
  </si>
  <si>
    <t>VGr Forecast</t>
  </si>
  <si>
    <t>Value Gr</t>
  </si>
  <si>
    <t>Mt</t>
  </si>
  <si>
    <t>Repair/Maintenance</t>
  </si>
  <si>
    <t>Leasing Commissions</t>
  </si>
  <si>
    <t>Basic Assumptions</t>
  </si>
  <si>
    <t>Total Cost</t>
  </si>
  <si>
    <t>Long-Term Growth Rate</t>
  </si>
  <si>
    <t>Sensitivity A</t>
  </si>
  <si>
    <t>Max</t>
  </si>
  <si>
    <t>Min</t>
  </si>
  <si>
    <t>Expected</t>
  </si>
  <si>
    <t>Sensitivity B</t>
  </si>
  <si>
    <t>%</t>
  </si>
  <si>
    <t>Sensitivity C</t>
  </si>
  <si>
    <t>C</t>
  </si>
  <si>
    <t>Rental Income (Ex. VAT)</t>
  </si>
  <si>
    <t>Other Income (Ex.VAT)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</si>
</sst>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#,##0\ [$€-40C]"/>
    <numFmt numFmtId="165" formatCode="0.0%"/>
    <numFmt numFmtId="166" formatCode="_(&quot;$&quot;* #,##0_);_(&quot;$&quot;* \(#,##0\);_(&quot;$&quot;* &quot;-&quot;??_);_(@_)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  <charset val="204"/>
    </font>
    <font>
      <sz val="10"/>
      <name val="Cambria"/>
      <family val="1"/>
      <charset val="204"/>
    </font>
    <font>
      <b/>
      <i/>
      <sz val="10"/>
      <name val="Cambria"/>
      <family val="1"/>
      <charset val="204"/>
    </font>
    <font>
      <sz val="10"/>
      <color theme="0" tint="-4.9989318521683403E-2"/>
      <name val="Cambria"/>
      <family val="1"/>
      <charset val="204"/>
    </font>
    <font>
      <b/>
      <sz val="10"/>
      <name val="Cambria"/>
      <family val="1"/>
      <charset val="204"/>
    </font>
    <font>
      <vertAlign val="subscript"/>
      <sz val="10"/>
      <name val="Cambria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74">
    <xf numFmtId="0" fontId="0" fillId="0" borderId="0" xfId="0"/>
    <xf numFmtId="0" fontId="3" fillId="0" borderId="0" xfId="3" applyFont="1"/>
    <xf numFmtId="0" fontId="3" fillId="0" borderId="1" xfId="3" applyFont="1" applyBorder="1"/>
    <xf numFmtId="164" fontId="3" fillId="0" borderId="0" xfId="3" applyNumberFormat="1" applyFont="1"/>
    <xf numFmtId="0" fontId="5" fillId="0" borderId="0" xfId="3" applyFont="1"/>
    <xf numFmtId="0" fontId="3" fillId="0" borderId="7" xfId="3" applyFont="1" applyBorder="1"/>
    <xf numFmtId="44" fontId="3" fillId="0" borderId="0" xfId="1" applyFont="1"/>
    <xf numFmtId="44" fontId="4" fillId="0" borderId="0" xfId="1" applyFont="1"/>
    <xf numFmtId="0" fontId="6" fillId="0" borderId="0" xfId="3" applyFont="1" applyAlignment="1">
      <alignment horizontal="left"/>
    </xf>
    <xf numFmtId="166" fontId="3" fillId="0" borderId="0" xfId="1" applyNumberFormat="1" applyFont="1" applyFill="1"/>
    <xf numFmtId="166" fontId="3" fillId="0" borderId="0" xfId="3" applyNumberFormat="1" applyFont="1"/>
    <xf numFmtId="0" fontId="3" fillId="0" borderId="4" xfId="3" applyFont="1" applyBorder="1"/>
    <xf numFmtId="166" fontId="3" fillId="0" borderId="4" xfId="3" applyNumberFormat="1" applyFont="1" applyBorder="1"/>
    <xf numFmtId="0" fontId="6" fillId="0" borderId="6" xfId="3" applyFont="1" applyBorder="1" applyAlignment="1">
      <alignment horizontal="left"/>
    </xf>
    <xf numFmtId="0" fontId="3" fillId="0" borderId="0" xfId="3" applyFont="1" applyAlignment="1">
      <alignment horizontal="left"/>
    </xf>
    <xf numFmtId="166" fontId="3" fillId="0" borderId="4" xfId="1" applyNumberFormat="1" applyFont="1" applyFill="1" applyBorder="1"/>
    <xf numFmtId="166" fontId="3" fillId="0" borderId="5" xfId="1" applyNumberFormat="1" applyFont="1" applyFill="1" applyBorder="1"/>
    <xf numFmtId="0" fontId="3" fillId="0" borderId="4" xfId="3" applyFont="1" applyBorder="1" applyAlignment="1">
      <alignment horizontal="left"/>
    </xf>
    <xf numFmtId="166" fontId="3" fillId="0" borderId="0" xfId="1" applyNumberFormat="1" applyFont="1" applyFill="1" applyBorder="1"/>
    <xf numFmtId="166" fontId="6" fillId="2" borderId="6" xfId="1" applyNumberFormat="1" applyFont="1" applyFill="1" applyBorder="1"/>
    <xf numFmtId="0" fontId="3" fillId="3" borderId="3" xfId="3" applyFont="1" applyFill="1" applyBorder="1" applyAlignment="1">
      <alignment horizontal="center"/>
    </xf>
    <xf numFmtId="9" fontId="3" fillId="0" borderId="0" xfId="2" applyFont="1" applyAlignment="1">
      <alignment horizontal="center" vertical="center"/>
    </xf>
    <xf numFmtId="165" fontId="3" fillId="0" borderId="0" xfId="2" applyNumberFormat="1" applyFont="1"/>
    <xf numFmtId="165" fontId="3" fillId="0" borderId="0" xfId="3" applyNumberFormat="1" applyFont="1"/>
    <xf numFmtId="166" fontId="6" fillId="4" borderId="6" xfId="1" applyNumberFormat="1" applyFont="1" applyFill="1" applyBorder="1"/>
    <xf numFmtId="9" fontId="3" fillId="5" borderId="0" xfId="2" applyFont="1" applyFill="1" applyAlignment="1">
      <alignment horizontal="center" vertical="center"/>
    </xf>
    <xf numFmtId="0" fontId="3" fillId="0" borderId="3" xfId="3" applyFont="1" applyBorder="1" applyAlignment="1">
      <alignment horizontal="left" vertical="center"/>
    </xf>
    <xf numFmtId="166" fontId="3" fillId="3" borderId="0" xfId="1" applyNumberFormat="1" applyFont="1" applyFill="1" applyBorder="1"/>
    <xf numFmtId="166" fontId="3" fillId="3" borderId="4" xfId="1" applyNumberFormat="1" applyFont="1" applyFill="1" applyBorder="1"/>
    <xf numFmtId="166" fontId="3" fillId="3" borderId="0" xfId="1" applyNumberFormat="1" applyFont="1" applyFill="1"/>
    <xf numFmtId="166" fontId="3" fillId="3" borderId="4" xfId="3" applyNumberFormat="1" applyFont="1" applyFill="1" applyBorder="1"/>
    <xf numFmtId="166" fontId="3" fillId="3" borderId="0" xfId="3" applyNumberFormat="1" applyFont="1" applyFill="1"/>
    <xf numFmtId="0" fontId="3" fillId="0" borderId="9" xfId="3" applyFont="1" applyBorder="1"/>
    <xf numFmtId="10" fontId="3" fillId="0" borderId="2" xfId="2" applyNumberFormat="1" applyFont="1" applyBorder="1"/>
    <xf numFmtId="6" fontId="3" fillId="0" borderId="15" xfId="3" applyNumberFormat="1" applyFont="1" applyBorder="1"/>
    <xf numFmtId="6" fontId="3" fillId="0" borderId="16" xfId="3" applyNumberFormat="1" applyFont="1" applyBorder="1"/>
    <xf numFmtId="6" fontId="3" fillId="0" borderId="17" xfId="3" applyNumberFormat="1" applyFont="1" applyBorder="1"/>
    <xf numFmtId="6" fontId="3" fillId="0" borderId="18" xfId="3" applyNumberFormat="1" applyFont="1" applyBorder="1"/>
    <xf numFmtId="165" fontId="3" fillId="0" borderId="19" xfId="2" applyNumberFormat="1" applyFont="1" applyBorder="1"/>
    <xf numFmtId="165" fontId="3" fillId="0" borderId="20" xfId="2" applyNumberFormat="1" applyFont="1" applyBorder="1"/>
    <xf numFmtId="0" fontId="3" fillId="0" borderId="18" xfId="3" applyFont="1" applyBorder="1"/>
    <xf numFmtId="0" fontId="3" fillId="0" borderId="21" xfId="3" applyFont="1" applyBorder="1"/>
    <xf numFmtId="0" fontId="3" fillId="0" borderId="12" xfId="3" applyFont="1" applyBorder="1" applyAlignment="1">
      <alignment horizontal="right"/>
    </xf>
    <xf numFmtId="0" fontId="3" fillId="0" borderId="13" xfId="3" applyFont="1" applyBorder="1" applyAlignment="1">
      <alignment horizontal="right" vertical="center"/>
    </xf>
    <xf numFmtId="165" fontId="3" fillId="0" borderId="14" xfId="2" applyNumberFormat="1" applyFont="1" applyBorder="1" applyAlignment="1">
      <alignment horizontal="right" vertical="center"/>
    </xf>
    <xf numFmtId="9" fontId="3" fillId="5" borderId="15" xfId="3" applyNumberFormat="1" applyFont="1" applyFill="1" applyBorder="1"/>
    <xf numFmtId="165" fontId="3" fillId="5" borderId="16" xfId="2" applyNumberFormat="1" applyFont="1" applyFill="1" applyBorder="1"/>
    <xf numFmtId="165" fontId="3" fillId="5" borderId="17" xfId="2" applyNumberFormat="1" applyFont="1" applyFill="1" applyBorder="1"/>
    <xf numFmtId="165" fontId="3" fillId="5" borderId="15" xfId="3" applyNumberFormat="1" applyFont="1" applyFill="1" applyBorder="1"/>
    <xf numFmtId="10" fontId="3" fillId="5" borderId="16" xfId="3" applyNumberFormat="1" applyFont="1" applyFill="1" applyBorder="1"/>
    <xf numFmtId="10" fontId="3" fillId="5" borderId="17" xfId="2" applyNumberFormat="1" applyFont="1" applyFill="1" applyBorder="1"/>
    <xf numFmtId="6" fontId="3" fillId="0" borderId="10" xfId="3" applyNumberFormat="1" applyFont="1" applyBorder="1"/>
    <xf numFmtId="0" fontId="3" fillId="0" borderId="11" xfId="3" applyFont="1" applyBorder="1" applyAlignment="1">
      <alignment horizontal="right" vertical="center"/>
    </xf>
    <xf numFmtId="165" fontId="3" fillId="0" borderId="1" xfId="2" applyNumberFormat="1" applyFont="1" applyBorder="1"/>
    <xf numFmtId="166" fontId="3" fillId="0" borderId="0" xfId="1" applyNumberFormat="1" applyFont="1" applyBorder="1"/>
    <xf numFmtId="165" fontId="3" fillId="0" borderId="7" xfId="2" applyNumberFormat="1" applyFont="1" applyBorder="1"/>
    <xf numFmtId="166" fontId="3" fillId="0" borderId="3" xfId="1" applyNumberFormat="1" applyFont="1" applyBorder="1"/>
    <xf numFmtId="10" fontId="3" fillId="0" borderId="8" xfId="2" applyNumberFormat="1" applyFont="1" applyBorder="1"/>
    <xf numFmtId="9" fontId="3" fillId="0" borderId="9" xfId="4" applyFont="1" applyFill="1" applyBorder="1"/>
    <xf numFmtId="9" fontId="3" fillId="0" borderId="11" xfId="4" applyFont="1" applyFill="1" applyBorder="1" applyAlignment="1">
      <alignment horizontal="center"/>
    </xf>
    <xf numFmtId="0" fontId="3" fillId="0" borderId="24" xfId="3" applyFont="1" applyBorder="1"/>
    <xf numFmtId="6" fontId="3" fillId="0" borderId="25" xfId="3" applyNumberFormat="1" applyFont="1" applyBorder="1" applyAlignment="1">
      <alignment horizontal="right" vertical="center"/>
    </xf>
    <xf numFmtId="0" fontId="3" fillId="0" borderId="2" xfId="3" applyFont="1" applyBorder="1" applyAlignment="1">
      <alignment horizontal="right" vertical="center"/>
    </xf>
    <xf numFmtId="6" fontId="3" fillId="0" borderId="2" xfId="3" applyNumberFormat="1" applyFont="1" applyBorder="1" applyAlignment="1">
      <alignment horizontal="right" vertical="center"/>
    </xf>
    <xf numFmtId="0" fontId="3" fillId="0" borderId="25" xfId="3" applyFont="1" applyBorder="1" applyAlignment="1">
      <alignment horizontal="right" vertical="center"/>
    </xf>
    <xf numFmtId="6" fontId="3" fillId="0" borderId="8" xfId="3" applyNumberFormat="1" applyFont="1" applyBorder="1" applyAlignment="1">
      <alignment horizontal="right" vertical="center"/>
    </xf>
    <xf numFmtId="10" fontId="3" fillId="5" borderId="2" xfId="2" applyNumberFormat="1" applyFont="1" applyFill="1" applyBorder="1" applyAlignment="1">
      <alignment horizontal="right" vertical="center"/>
    </xf>
    <xf numFmtId="2" fontId="3" fillId="0" borderId="2" xfId="3" applyNumberFormat="1" applyFont="1" applyBorder="1" applyAlignment="1">
      <alignment horizontal="right" vertical="center"/>
    </xf>
    <xf numFmtId="165" fontId="3" fillId="5" borderId="2" xfId="3" applyNumberFormat="1" applyFont="1" applyFill="1" applyBorder="1"/>
    <xf numFmtId="165" fontId="3" fillId="5" borderId="25" xfId="3" applyNumberFormat="1" applyFont="1" applyFill="1" applyBorder="1"/>
    <xf numFmtId="10" fontId="3" fillId="0" borderId="8" xfId="3" applyNumberFormat="1" applyFont="1" applyBorder="1"/>
    <xf numFmtId="0" fontId="3" fillId="0" borderId="26" xfId="3" applyFont="1" applyBorder="1" applyAlignment="1">
      <alignment horizontal="left" vertical="center" wrapText="1"/>
    </xf>
    <xf numFmtId="0" fontId="3" fillId="0" borderId="22" xfId="3" applyFont="1" applyBorder="1" applyAlignment="1">
      <alignment horizontal="left" vertical="center" wrapText="1"/>
    </xf>
    <xf numFmtId="0" fontId="3" fillId="0" borderId="23" xfId="3" applyFont="1" applyBorder="1" applyAlignment="1">
      <alignment horizontal="left" vertical="center" wrapText="1"/>
    </xf>
  </cellXfs>
  <cellStyles count="5">
    <cellStyle name="Currency" xfId="1" builtinId="4"/>
    <cellStyle name="Normal" xfId="0" builtinId="0"/>
    <cellStyle name="Normal 2" xfId="3" xr:uid="{305FE97E-41B7-424A-BAAA-F23A32E865E9}"/>
    <cellStyle name="Percent" xfId="2" builtinId="5"/>
    <cellStyle name="Percent 2" xfId="4" xr:uid="{41449F9A-FBFD-4C77-A120-0B7C550DC8B8}"/>
  </cellStyles>
  <dxfs count="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Property Value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gradFill rotWithShape="1">
              <a:gsLst>
                <a:gs pos="0">
                  <a:schemeClr val="accent3">
                    <a:lumMod val="110000"/>
                    <a:satMod val="105000"/>
                    <a:tint val="67000"/>
                  </a:schemeClr>
                </a:gs>
                <a:gs pos="50000">
                  <a:schemeClr val="accent3">
                    <a:lumMod val="105000"/>
                    <a:satMod val="103000"/>
                    <a:tint val="73000"/>
                  </a:schemeClr>
                </a:gs>
                <a:gs pos="100000">
                  <a:schemeClr val="accent3">
                    <a:lumMod val="105000"/>
                    <a:satMod val="109000"/>
                    <a:tint val="81000"/>
                  </a:schemeClr>
                </a:gs>
              </a:gsLst>
              <a:lin ang="5400000" scaled="0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(CF!$D$37,CF!$H$37,CF!$L$37)</c:f>
              <c:strCache>
                <c:ptCount val="3"/>
                <c:pt idx="0">
                  <c:v>A</c:v>
                </c:pt>
                <c:pt idx="1">
                  <c:v>B</c:v>
                </c:pt>
                <c:pt idx="2">
                  <c:v>C</c:v>
                </c:pt>
              </c:strCache>
            </c:strRef>
          </c:cat>
          <c:val>
            <c:numRef>
              <c:f>(CF!$D$43,CF!$H$43,CF!$L$43)</c:f>
              <c:numCache>
                <c:formatCode>"$"#,##0_);[Red]\("$"#,##0\)</c:formatCode>
                <c:ptCount val="3"/>
                <c:pt idx="0">
                  <c:v>-1964172.7151574125</c:v>
                </c:pt>
                <c:pt idx="1">
                  <c:v>-2003840.5058635231</c:v>
                </c:pt>
                <c:pt idx="2">
                  <c:v>-1886838.0611460181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A4-4EA7-8A40-3ED93AD157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9319087"/>
        <c:axId val="599319567"/>
      </c:barChart>
      <c:catAx>
        <c:axId val="5993190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319567"/>
        <c:crosses val="autoZero"/>
        <c:auto val="1"/>
        <c:lblAlgn val="ctr"/>
        <c:lblOffset val="100"/>
        <c:noMultiLvlLbl val="0"/>
      </c:catAx>
      <c:valAx>
        <c:axId val="599319567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93190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cap="all" spc="100" normalizeH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Cap</a:t>
            </a:r>
            <a:r>
              <a:rPr lang="en-US" baseline="0"/>
              <a:t> Rate Sensitivity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28575" cap="rnd">
              <a:solidFill>
                <a:schemeClr val="lt1">
                  <a:alpha val="50000"/>
                </a:schemeClr>
              </a:solidFill>
              <a:round/>
            </a:ln>
            <a:effectLst>
              <a:outerShdw dist="25400" dir="2700000" algn="tl" rotWithShape="0">
                <a:schemeClr val="accent6"/>
              </a:outerShdw>
            </a:effectLst>
          </c:spPr>
          <c:marker>
            <c:symbol val="circle"/>
            <c:size val="6"/>
            <c:spPr>
              <a:solidFill>
                <a:schemeClr val="accent6"/>
              </a:solidFill>
              <a:ln w="22225">
                <a:solidFill>
                  <a:schemeClr val="lt1"/>
                </a:solidFill>
                <a:round/>
              </a:ln>
              <a:effectLst/>
            </c:spPr>
          </c:marker>
          <c:xVal>
            <c:numRef>
              <c:f>CF!$G$46:$G$54</c:f>
              <c:numCache>
                <c:formatCode>0.0%</c:formatCode>
                <c:ptCount val="9"/>
                <c:pt idx="0">
                  <c:v>0.04</c:v>
                </c:pt>
                <c:pt idx="1">
                  <c:v>0.05</c:v>
                </c:pt>
                <c:pt idx="2">
                  <c:v>6.0000000000000005E-2</c:v>
                </c:pt>
                <c:pt idx="3">
                  <c:v>7.0000000000000007E-2</c:v>
                </c:pt>
                <c:pt idx="4">
                  <c:v>0.08</c:v>
                </c:pt>
                <c:pt idx="5">
                  <c:v>0.09</c:v>
                </c:pt>
                <c:pt idx="6">
                  <c:v>9.9999999999999992E-2</c:v>
                </c:pt>
                <c:pt idx="7">
                  <c:v>0.10999999999999999</c:v>
                </c:pt>
                <c:pt idx="8">
                  <c:v>0.11999999999999998</c:v>
                </c:pt>
              </c:numCache>
            </c:numRef>
          </c:xVal>
          <c:yVal>
            <c:numRef>
              <c:f>CF!$H$46:$H$54</c:f>
              <c:numCache>
                <c:formatCode>_("$"* #,##0_);_("$"* \(#,##0\);_("$"* "-"??_);_(@_)</c:formatCode>
                <c:ptCount val="9"/>
                <c:pt idx="0">
                  <c:v>-3336430.3498969339</c:v>
                </c:pt>
                <c:pt idx="1">
                  <c:v>-2899340.8810539753</c:v>
                </c:pt>
                <c:pt idx="2">
                  <c:v>-2607947.9018253358</c:v>
                </c:pt>
                <c:pt idx="3">
                  <c:v>-2399810.0595191652</c:v>
                </c:pt>
                <c:pt idx="4">
                  <c:v>-2243706.6777895372</c:v>
                </c:pt>
                <c:pt idx="5">
                  <c:v>-2122292.9364442709</c:v>
                </c:pt>
                <c:pt idx="6">
                  <c:v>-2025161.9433680577</c:v>
                </c:pt>
                <c:pt idx="7">
                  <c:v>-1945691.1308511563</c:v>
                </c:pt>
                <c:pt idx="8">
                  <c:v>-1879465.4537537382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FB0-4D11-A4DA-0B15925300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7995792"/>
        <c:axId val="747996272"/>
      </c:scatterChart>
      <c:valAx>
        <c:axId val="7479957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alpha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7996272"/>
        <c:crosses val="autoZero"/>
        <c:crossBetween val="midCat"/>
      </c:valAx>
      <c:valAx>
        <c:axId val="747996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alpha val="2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79957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6"/>
    </a:solidFill>
    <a:ln w="9525" cap="flat" cmpd="sng" algn="ctr">
      <a:solidFill>
        <a:schemeClr val="accent6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LT Growth</a:t>
            </a:r>
            <a:r>
              <a:rPr lang="en-US" baseline="0"/>
              <a:t> Rate Sensitivity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9525" cap="rnd">
              <a:solidFill>
                <a:schemeClr val="accent6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circle"/>
            <c:size val="6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 w="9525" cap="rnd">
                <a:solidFill>
                  <a:schemeClr val="accent6"/>
                </a:solidFill>
                <a:round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</c:spPr>
          </c:marker>
          <c:xVal>
            <c:numRef>
              <c:f>CF!$K$46:$K$54</c:f>
              <c:numCache>
                <c:formatCode>0.0%</c:formatCode>
                <c:ptCount val="9"/>
                <c:pt idx="0">
                  <c:v>0.03</c:v>
                </c:pt>
                <c:pt idx="1">
                  <c:v>0.04</c:v>
                </c:pt>
                <c:pt idx="2">
                  <c:v>0.05</c:v>
                </c:pt>
                <c:pt idx="3">
                  <c:v>6.0000000000000005E-2</c:v>
                </c:pt>
                <c:pt idx="4">
                  <c:v>7.0000000000000007E-2</c:v>
                </c:pt>
                <c:pt idx="5">
                  <c:v>0.08</c:v>
                </c:pt>
                <c:pt idx="6">
                  <c:v>0.09</c:v>
                </c:pt>
                <c:pt idx="7">
                  <c:v>9.9999999999999992E-2</c:v>
                </c:pt>
                <c:pt idx="8">
                  <c:v>0.10999999999999999</c:v>
                </c:pt>
              </c:numCache>
            </c:numRef>
          </c:xVal>
          <c:yVal>
            <c:numRef>
              <c:f>CF!$L$46:$L$54</c:f>
              <c:numCache>
                <c:formatCode>_("$"* #,##0_);_("$"* \(#,##0\);_("$"* "-"??_);_(@_)</c:formatCode>
                <c:ptCount val="9"/>
                <c:pt idx="0">
                  <c:v>-2004448.7101524419</c:v>
                </c:pt>
                <c:pt idx="1">
                  <c:v>-2149234.465207397</c:v>
                </c:pt>
                <c:pt idx="2">
                  <c:v>-2331075.9798947312</c:v>
                </c:pt>
                <c:pt idx="3">
                  <c:v>-2565302.1231875299</c:v>
                </c:pt>
                <c:pt idx="4">
                  <c:v>-2877048.6531230402</c:v>
                </c:pt>
                <c:pt idx="5">
                  <c:v>-3310598.2493138839</c:v>
                </c:pt>
                <c:pt idx="6">
                  <c:v>-3951906.4931809106</c:v>
                </c:pt>
                <c:pt idx="7">
                  <c:v>-4992714.2957940893</c:v>
                </c:pt>
                <c:pt idx="8">
                  <c:v>-6965626.8282722468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5FE4-4848-BAB8-1F88C0BC7D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9317664"/>
        <c:axId val="439318144"/>
      </c:scatterChart>
      <c:valAx>
        <c:axId val="4393176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318144"/>
        <c:crosses val="autoZero"/>
        <c:crossBetween val="midCat"/>
      </c:valAx>
      <c:valAx>
        <c:axId val="4393181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931766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CoE</a:t>
            </a:r>
            <a:r>
              <a:rPr lang="en-US" baseline="0"/>
              <a:t> Sensitivity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CF!$C$46:$C$54</c:f>
              <c:numCache>
                <c:formatCode>0.0%</c:formatCode>
                <c:ptCount val="9"/>
                <c:pt idx="0">
                  <c:v>0.04</c:v>
                </c:pt>
                <c:pt idx="1">
                  <c:v>0.05</c:v>
                </c:pt>
                <c:pt idx="2">
                  <c:v>6.0000000000000005E-2</c:v>
                </c:pt>
                <c:pt idx="3">
                  <c:v>7.0000000000000007E-2</c:v>
                </c:pt>
                <c:pt idx="4">
                  <c:v>0.08</c:v>
                </c:pt>
                <c:pt idx="5">
                  <c:v>0.09</c:v>
                </c:pt>
                <c:pt idx="6">
                  <c:v>9.9999999999999992E-2</c:v>
                </c:pt>
                <c:pt idx="7">
                  <c:v>0.10999999999999999</c:v>
                </c:pt>
                <c:pt idx="8">
                  <c:v>0.11999999999999998</c:v>
                </c:pt>
              </c:numCache>
            </c:numRef>
          </c:xVal>
          <c:yVal>
            <c:numRef>
              <c:f>CF!$D$46:$D$54</c:f>
              <c:numCache>
                <c:formatCode>_("$"* #,##0_);_("$"* \(#,##0\);_("$"* "-"??_);_(@_)</c:formatCode>
                <c:ptCount val="9"/>
                <c:pt idx="0">
                  <c:v>-14264650.012668403</c:v>
                </c:pt>
                <c:pt idx="1">
                  <c:v>-8545098.0907078031</c:v>
                </c:pt>
                <c:pt idx="2">
                  <c:v>-6094130.9399816748</c:v>
                </c:pt>
                <c:pt idx="3">
                  <c:v>-4732689.2780195717</c:v>
                </c:pt>
                <c:pt idx="4">
                  <c:v>-3866483.7080770652</c:v>
                </c:pt>
                <c:pt idx="5">
                  <c:v>-3266941.0487676412</c:v>
                </c:pt>
                <c:pt idx="6">
                  <c:v>-2827393.5881899507</c:v>
                </c:pt>
                <c:pt idx="7">
                  <c:v>-2491370.0321467286</c:v>
                </c:pt>
                <c:pt idx="8">
                  <c:v>-2226176.3730303287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958-4645-AD63-8D599CDD58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8125392"/>
        <c:axId val="768121072"/>
      </c:scatterChart>
      <c:valAx>
        <c:axId val="7681253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121072"/>
        <c:crosses val="autoZero"/>
        <c:crossBetween val="midCat"/>
      </c:valAx>
      <c:valAx>
        <c:axId val="7681210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812539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47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>
            <a:alpha val="25000"/>
          </a:schemeClr>
        </a:solidFill>
        <a:round/>
      </a:ln>
    </cs:spPr>
    <cs:defRPr sz="900" b="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gradFill>
          <a:gsLst>
            <a:gs pos="79000">
              <a:schemeClr val="phClr"/>
            </a:gs>
            <a:gs pos="0">
              <a:schemeClr val="lt1">
                <a:alpha val="6000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670560</xdr:colOff>
      <xdr:row>0</xdr:row>
      <xdr:rowOff>80010</xdr:rowOff>
    </xdr:from>
    <xdr:to>
      <xdr:col>11</xdr:col>
      <xdr:colOff>883920</xdr:colOff>
      <xdr:row>8</xdr:row>
      <xdr:rowOff>68580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7E68D-6A83-E7FC-5763-D2B7D16DECB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922020</xdr:colOff>
      <xdr:row>55</xdr:row>
      <xdr:rowOff>38100</xdr:rowOff>
    </xdr:from>
    <xdr:to>
      <xdr:col>9</xdr:col>
      <xdr:colOff>15240</xdr:colOff>
      <xdr:row>66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D70EBC5-11B7-57C3-ECDC-491CBEC4942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914400</xdr:colOff>
      <xdr:row>55</xdr:row>
      <xdr:rowOff>15240</xdr:rowOff>
    </xdr:from>
    <xdr:to>
      <xdr:col>13</xdr:col>
      <xdr:colOff>60960</xdr:colOff>
      <xdr:row>65</xdr:row>
      <xdr:rowOff>160020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E7E69BF-46C1-B90A-95DC-58DDA76B5A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1691640</xdr:colOff>
      <xdr:row>55</xdr:row>
      <xdr:rowOff>19050</xdr:rowOff>
    </xdr:from>
    <xdr:to>
      <xdr:col>5</xdr:col>
      <xdr:colOff>30480</xdr:colOff>
      <xdr:row>65</xdr:row>
      <xdr:rowOff>152400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733A7F0-A7E8-D4F7-C1A9-82EA5554C95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5A316-99CC-4D2D-8669-302C954C9D83}">
  <sheetPr>
    <tabColor indexed="44"/>
    <pageSetUpPr fitToPage="1"/>
  </sheetPr>
  <dimension ref="A1:M110"/>
  <sheetViews>
    <sheetView showGridLines="0" tabSelected="1" workbookViewId="0">
      <selection activeCell="C22" sqref="C22"/>
    </sheetView>
  </sheetViews>
  <sheetFormatPr defaultRowHeight="13.2" x14ac:dyDescent="0.25"/>
  <cols>
    <col min="1" max="1" width="8.6640625" style="1" bestFit="1" customWidth="1"/>
    <col min="2" max="2" width="25" style="1" customWidth="1"/>
    <col min="3" max="12" width="13.6640625" style="1" customWidth="1"/>
    <col min="13" max="13" width="12.88671875" style="1" customWidth="1"/>
    <col min="14" max="16" width="10.33203125" style="1" bestFit="1" customWidth="1"/>
    <col min="17" max="254" width="8.88671875" style="1"/>
    <col min="255" max="255" width="1.88671875" style="1" customWidth="1"/>
    <col min="256" max="256" width="7" style="1" customWidth="1"/>
    <col min="257" max="257" width="6.88671875" style="1" customWidth="1"/>
    <col min="258" max="258" width="25" style="1" customWidth="1"/>
    <col min="259" max="265" width="13.6640625" style="1" customWidth="1"/>
    <col min="266" max="266" width="6.21875" style="1" bestFit="1" customWidth="1"/>
    <col min="267" max="267" width="8.88671875" style="1"/>
    <col min="268" max="268" width="11.6640625" style="1" bestFit="1" customWidth="1"/>
    <col min="269" max="510" width="8.88671875" style="1"/>
    <col min="511" max="511" width="1.88671875" style="1" customWidth="1"/>
    <col min="512" max="512" width="7" style="1" customWidth="1"/>
    <col min="513" max="513" width="6.88671875" style="1" customWidth="1"/>
    <col min="514" max="514" width="25" style="1" customWidth="1"/>
    <col min="515" max="521" width="13.6640625" style="1" customWidth="1"/>
    <col min="522" max="522" width="6.21875" style="1" bestFit="1" customWidth="1"/>
    <col min="523" max="523" width="8.88671875" style="1"/>
    <col min="524" max="524" width="11.6640625" style="1" bestFit="1" customWidth="1"/>
    <col min="525" max="766" width="8.88671875" style="1"/>
    <col min="767" max="767" width="1.88671875" style="1" customWidth="1"/>
    <col min="768" max="768" width="7" style="1" customWidth="1"/>
    <col min="769" max="769" width="6.88671875" style="1" customWidth="1"/>
    <col min="770" max="770" width="25" style="1" customWidth="1"/>
    <col min="771" max="777" width="13.6640625" style="1" customWidth="1"/>
    <col min="778" max="778" width="6.21875" style="1" bestFit="1" customWidth="1"/>
    <col min="779" max="779" width="8.88671875" style="1"/>
    <col min="780" max="780" width="11.6640625" style="1" bestFit="1" customWidth="1"/>
    <col min="781" max="1022" width="8.88671875" style="1"/>
    <col min="1023" max="1023" width="1.88671875" style="1" customWidth="1"/>
    <col min="1024" max="1024" width="7" style="1" customWidth="1"/>
    <col min="1025" max="1025" width="6.88671875" style="1" customWidth="1"/>
    <col min="1026" max="1026" width="25" style="1" customWidth="1"/>
    <col min="1027" max="1033" width="13.6640625" style="1" customWidth="1"/>
    <col min="1034" max="1034" width="6.21875" style="1" bestFit="1" customWidth="1"/>
    <col min="1035" max="1035" width="8.88671875" style="1"/>
    <col min="1036" max="1036" width="11.6640625" style="1" bestFit="1" customWidth="1"/>
    <col min="1037" max="1278" width="8.88671875" style="1"/>
    <col min="1279" max="1279" width="1.88671875" style="1" customWidth="1"/>
    <col min="1280" max="1280" width="7" style="1" customWidth="1"/>
    <col min="1281" max="1281" width="6.88671875" style="1" customWidth="1"/>
    <col min="1282" max="1282" width="25" style="1" customWidth="1"/>
    <col min="1283" max="1289" width="13.6640625" style="1" customWidth="1"/>
    <col min="1290" max="1290" width="6.21875" style="1" bestFit="1" customWidth="1"/>
    <col min="1291" max="1291" width="8.88671875" style="1"/>
    <col min="1292" max="1292" width="11.6640625" style="1" bestFit="1" customWidth="1"/>
    <col min="1293" max="1534" width="8.88671875" style="1"/>
    <col min="1535" max="1535" width="1.88671875" style="1" customWidth="1"/>
    <col min="1536" max="1536" width="7" style="1" customWidth="1"/>
    <col min="1537" max="1537" width="6.88671875" style="1" customWidth="1"/>
    <col min="1538" max="1538" width="25" style="1" customWidth="1"/>
    <col min="1539" max="1545" width="13.6640625" style="1" customWidth="1"/>
    <col min="1546" max="1546" width="6.21875" style="1" bestFit="1" customWidth="1"/>
    <col min="1547" max="1547" width="8.88671875" style="1"/>
    <col min="1548" max="1548" width="11.6640625" style="1" bestFit="1" customWidth="1"/>
    <col min="1549" max="1790" width="8.88671875" style="1"/>
    <col min="1791" max="1791" width="1.88671875" style="1" customWidth="1"/>
    <col min="1792" max="1792" width="7" style="1" customWidth="1"/>
    <col min="1793" max="1793" width="6.88671875" style="1" customWidth="1"/>
    <col min="1794" max="1794" width="25" style="1" customWidth="1"/>
    <col min="1795" max="1801" width="13.6640625" style="1" customWidth="1"/>
    <col min="1802" max="1802" width="6.21875" style="1" bestFit="1" customWidth="1"/>
    <col min="1803" max="1803" width="8.88671875" style="1"/>
    <col min="1804" max="1804" width="11.6640625" style="1" bestFit="1" customWidth="1"/>
    <col min="1805" max="1997" width="8.88671875" style="1"/>
    <col min="1998" max="1998" width="2.33203125" style="1" customWidth="1"/>
    <col min="1999" max="1999" width="8.88671875" style="1"/>
    <col min="2000" max="2000" width="2.33203125" style="1" customWidth="1"/>
    <col min="2001" max="2046" width="8.88671875" style="1"/>
    <col min="2047" max="2047" width="1.88671875" style="1" customWidth="1"/>
    <col min="2048" max="2048" width="7" style="1" customWidth="1"/>
    <col min="2049" max="2049" width="6.88671875" style="1" customWidth="1"/>
    <col min="2050" max="2050" width="25" style="1" customWidth="1"/>
    <col min="2051" max="2057" width="13.6640625" style="1" customWidth="1"/>
    <col min="2058" max="2058" width="6.21875" style="1" bestFit="1" customWidth="1"/>
    <col min="2059" max="2059" width="8.88671875" style="1"/>
    <col min="2060" max="2060" width="11.6640625" style="1" bestFit="1" customWidth="1"/>
    <col min="2061" max="2302" width="8.88671875" style="1"/>
    <col min="2303" max="2303" width="1.88671875" style="1" customWidth="1"/>
    <col min="2304" max="2304" width="7" style="1" customWidth="1"/>
    <col min="2305" max="2305" width="6.88671875" style="1" customWidth="1"/>
    <col min="2306" max="2306" width="25" style="1" customWidth="1"/>
    <col min="2307" max="2313" width="13.6640625" style="1" customWidth="1"/>
    <col min="2314" max="2314" width="6.21875" style="1" bestFit="1" customWidth="1"/>
    <col min="2315" max="2315" width="8.88671875" style="1"/>
    <col min="2316" max="2316" width="11.6640625" style="1" bestFit="1" customWidth="1"/>
    <col min="2317" max="2558" width="8.88671875" style="1"/>
    <col min="2559" max="2559" width="1.88671875" style="1" customWidth="1"/>
    <col min="2560" max="2560" width="7" style="1" customWidth="1"/>
    <col min="2561" max="2561" width="6.88671875" style="1" customWidth="1"/>
    <col min="2562" max="2562" width="25" style="1" customWidth="1"/>
    <col min="2563" max="2569" width="13.6640625" style="1" customWidth="1"/>
    <col min="2570" max="2570" width="6.21875" style="1" bestFit="1" customWidth="1"/>
    <col min="2571" max="2571" width="8.88671875" style="1"/>
    <col min="2572" max="2572" width="11.6640625" style="1" bestFit="1" customWidth="1"/>
    <col min="2573" max="2814" width="8.88671875" style="1"/>
    <col min="2815" max="2815" width="1.88671875" style="1" customWidth="1"/>
    <col min="2816" max="2816" width="7" style="1" customWidth="1"/>
    <col min="2817" max="2817" width="6.88671875" style="1" customWidth="1"/>
    <col min="2818" max="2818" width="25" style="1" customWidth="1"/>
    <col min="2819" max="2825" width="13.6640625" style="1" customWidth="1"/>
    <col min="2826" max="2826" width="6.21875" style="1" bestFit="1" customWidth="1"/>
    <col min="2827" max="2827" width="8.88671875" style="1"/>
    <col min="2828" max="2828" width="11.6640625" style="1" bestFit="1" customWidth="1"/>
    <col min="2829" max="3070" width="8.88671875" style="1"/>
    <col min="3071" max="3071" width="1.88671875" style="1" customWidth="1"/>
    <col min="3072" max="3072" width="7" style="1" customWidth="1"/>
    <col min="3073" max="3073" width="6.88671875" style="1" customWidth="1"/>
    <col min="3074" max="3074" width="25" style="1" customWidth="1"/>
    <col min="3075" max="3081" width="13.6640625" style="1" customWidth="1"/>
    <col min="3082" max="3082" width="6.21875" style="1" bestFit="1" customWidth="1"/>
    <col min="3083" max="3083" width="8.88671875" style="1"/>
    <col min="3084" max="3084" width="11.6640625" style="1" bestFit="1" customWidth="1"/>
    <col min="3085" max="3326" width="8.88671875" style="1"/>
    <col min="3327" max="3327" width="1.88671875" style="1" customWidth="1"/>
    <col min="3328" max="3328" width="7" style="1" customWidth="1"/>
    <col min="3329" max="3329" width="6.88671875" style="1" customWidth="1"/>
    <col min="3330" max="3330" width="25" style="1" customWidth="1"/>
    <col min="3331" max="3337" width="13.6640625" style="1" customWidth="1"/>
    <col min="3338" max="3338" width="6.21875" style="1" bestFit="1" customWidth="1"/>
    <col min="3339" max="3339" width="8.88671875" style="1"/>
    <col min="3340" max="3340" width="11.6640625" style="1" bestFit="1" customWidth="1"/>
    <col min="3341" max="3582" width="8.88671875" style="1"/>
    <col min="3583" max="3583" width="1.88671875" style="1" customWidth="1"/>
    <col min="3584" max="3584" width="7" style="1" customWidth="1"/>
    <col min="3585" max="3585" width="6.88671875" style="1" customWidth="1"/>
    <col min="3586" max="3586" width="25" style="1" customWidth="1"/>
    <col min="3587" max="3593" width="13.6640625" style="1" customWidth="1"/>
    <col min="3594" max="3594" width="6.21875" style="1" bestFit="1" customWidth="1"/>
    <col min="3595" max="3595" width="8.88671875" style="1"/>
    <col min="3596" max="3596" width="11.6640625" style="1" bestFit="1" customWidth="1"/>
    <col min="3597" max="3838" width="8.88671875" style="1"/>
    <col min="3839" max="3839" width="1.88671875" style="1" customWidth="1"/>
    <col min="3840" max="3840" width="7" style="1" customWidth="1"/>
    <col min="3841" max="3841" width="6.88671875" style="1" customWidth="1"/>
    <col min="3842" max="3842" width="25" style="1" customWidth="1"/>
    <col min="3843" max="3849" width="13.6640625" style="1" customWidth="1"/>
    <col min="3850" max="3850" width="6.21875" style="1" bestFit="1" customWidth="1"/>
    <col min="3851" max="3851" width="8.88671875" style="1"/>
    <col min="3852" max="3852" width="11.6640625" style="1" bestFit="1" customWidth="1"/>
    <col min="3853" max="4094" width="8.88671875" style="1"/>
    <col min="4095" max="4095" width="1.88671875" style="1" customWidth="1"/>
    <col min="4096" max="4096" width="7" style="1" customWidth="1"/>
    <col min="4097" max="4097" width="6.88671875" style="1" customWidth="1"/>
    <col min="4098" max="4098" width="25" style="1" customWidth="1"/>
    <col min="4099" max="4105" width="13.6640625" style="1" customWidth="1"/>
    <col min="4106" max="4106" width="6.21875" style="1" bestFit="1" customWidth="1"/>
    <col min="4107" max="4107" width="8.88671875" style="1"/>
    <col min="4108" max="4108" width="11.6640625" style="1" bestFit="1" customWidth="1"/>
    <col min="4109" max="4350" width="8.88671875" style="1"/>
    <col min="4351" max="4351" width="1.88671875" style="1" customWidth="1"/>
    <col min="4352" max="4352" width="7" style="1" customWidth="1"/>
    <col min="4353" max="4353" width="6.88671875" style="1" customWidth="1"/>
    <col min="4354" max="4354" width="25" style="1" customWidth="1"/>
    <col min="4355" max="4361" width="13.6640625" style="1" customWidth="1"/>
    <col min="4362" max="4362" width="6.21875" style="1" bestFit="1" customWidth="1"/>
    <col min="4363" max="4363" width="8.88671875" style="1"/>
    <col min="4364" max="4364" width="11.6640625" style="1" bestFit="1" customWidth="1"/>
    <col min="4365" max="4606" width="8.88671875" style="1"/>
    <col min="4607" max="4607" width="1.88671875" style="1" customWidth="1"/>
    <col min="4608" max="4608" width="7" style="1" customWidth="1"/>
    <col min="4609" max="4609" width="6.88671875" style="1" customWidth="1"/>
    <col min="4610" max="4610" width="25" style="1" customWidth="1"/>
    <col min="4611" max="4617" width="13.6640625" style="1" customWidth="1"/>
    <col min="4618" max="4618" width="6.21875" style="1" bestFit="1" customWidth="1"/>
    <col min="4619" max="4619" width="8.88671875" style="1"/>
    <col min="4620" max="4620" width="11.6640625" style="1" bestFit="1" customWidth="1"/>
    <col min="4621" max="4862" width="8.88671875" style="1"/>
    <col min="4863" max="4863" width="1.88671875" style="1" customWidth="1"/>
    <col min="4864" max="4864" width="7" style="1" customWidth="1"/>
    <col min="4865" max="4865" width="6.88671875" style="1" customWidth="1"/>
    <col min="4866" max="4866" width="25" style="1" customWidth="1"/>
    <col min="4867" max="4873" width="13.6640625" style="1" customWidth="1"/>
    <col min="4874" max="4874" width="6.21875" style="1" bestFit="1" customWidth="1"/>
    <col min="4875" max="4875" width="8.88671875" style="1"/>
    <col min="4876" max="4876" width="11.6640625" style="1" bestFit="1" customWidth="1"/>
    <col min="4877" max="5118" width="8.88671875" style="1"/>
    <col min="5119" max="5119" width="1.88671875" style="1" customWidth="1"/>
    <col min="5120" max="5120" width="7" style="1" customWidth="1"/>
    <col min="5121" max="5121" width="6.88671875" style="1" customWidth="1"/>
    <col min="5122" max="5122" width="25" style="1" customWidth="1"/>
    <col min="5123" max="5129" width="13.6640625" style="1" customWidth="1"/>
    <col min="5130" max="5130" width="6.21875" style="1" bestFit="1" customWidth="1"/>
    <col min="5131" max="5131" width="8.88671875" style="1"/>
    <col min="5132" max="5132" width="11.6640625" style="1" bestFit="1" customWidth="1"/>
    <col min="5133" max="5374" width="8.88671875" style="1"/>
    <col min="5375" max="5375" width="1.88671875" style="1" customWidth="1"/>
    <col min="5376" max="5376" width="7" style="1" customWidth="1"/>
    <col min="5377" max="5377" width="6.88671875" style="1" customWidth="1"/>
    <col min="5378" max="5378" width="25" style="1" customWidth="1"/>
    <col min="5379" max="5385" width="13.6640625" style="1" customWidth="1"/>
    <col min="5386" max="5386" width="6.21875" style="1" bestFit="1" customWidth="1"/>
    <col min="5387" max="5387" width="8.88671875" style="1"/>
    <col min="5388" max="5388" width="11.6640625" style="1" bestFit="1" customWidth="1"/>
    <col min="5389" max="5630" width="8.88671875" style="1"/>
    <col min="5631" max="5631" width="1.88671875" style="1" customWidth="1"/>
    <col min="5632" max="5632" width="7" style="1" customWidth="1"/>
    <col min="5633" max="5633" width="6.88671875" style="1" customWidth="1"/>
    <col min="5634" max="5634" width="25" style="1" customWidth="1"/>
    <col min="5635" max="5641" width="13.6640625" style="1" customWidth="1"/>
    <col min="5642" max="5642" width="6.21875" style="1" bestFit="1" customWidth="1"/>
    <col min="5643" max="5643" width="8.88671875" style="1"/>
    <col min="5644" max="5644" width="11.6640625" style="1" bestFit="1" customWidth="1"/>
    <col min="5645" max="5886" width="8.88671875" style="1"/>
    <col min="5887" max="5887" width="1.88671875" style="1" customWidth="1"/>
    <col min="5888" max="5888" width="7" style="1" customWidth="1"/>
    <col min="5889" max="5889" width="6.88671875" style="1" customWidth="1"/>
    <col min="5890" max="5890" width="25" style="1" customWidth="1"/>
    <col min="5891" max="5897" width="13.6640625" style="1" customWidth="1"/>
    <col min="5898" max="5898" width="6.21875" style="1" bestFit="1" customWidth="1"/>
    <col min="5899" max="5899" width="8.88671875" style="1"/>
    <col min="5900" max="5900" width="11.6640625" style="1" bestFit="1" customWidth="1"/>
    <col min="5901" max="6142" width="8.88671875" style="1"/>
    <col min="6143" max="6143" width="1.88671875" style="1" customWidth="1"/>
    <col min="6144" max="6144" width="7" style="1" customWidth="1"/>
    <col min="6145" max="6145" width="6.88671875" style="1" customWidth="1"/>
    <col min="6146" max="6146" width="25" style="1" customWidth="1"/>
    <col min="6147" max="6153" width="13.6640625" style="1" customWidth="1"/>
    <col min="6154" max="6154" width="6.21875" style="1" bestFit="1" customWidth="1"/>
    <col min="6155" max="6155" width="8.88671875" style="1"/>
    <col min="6156" max="6156" width="11.6640625" style="1" bestFit="1" customWidth="1"/>
    <col min="6157" max="6398" width="8.88671875" style="1"/>
    <col min="6399" max="6399" width="1.88671875" style="1" customWidth="1"/>
    <col min="6400" max="6400" width="7" style="1" customWidth="1"/>
    <col min="6401" max="6401" width="6.88671875" style="1" customWidth="1"/>
    <col min="6402" max="6402" width="25" style="1" customWidth="1"/>
    <col min="6403" max="6409" width="13.6640625" style="1" customWidth="1"/>
    <col min="6410" max="6410" width="6.21875" style="1" bestFit="1" customWidth="1"/>
    <col min="6411" max="6411" width="8.88671875" style="1"/>
    <col min="6412" max="6412" width="11.6640625" style="1" bestFit="1" customWidth="1"/>
    <col min="6413" max="6654" width="8.88671875" style="1"/>
    <col min="6655" max="6655" width="1.88671875" style="1" customWidth="1"/>
    <col min="6656" max="6656" width="7" style="1" customWidth="1"/>
    <col min="6657" max="6657" width="6.88671875" style="1" customWidth="1"/>
    <col min="6658" max="6658" width="25" style="1" customWidth="1"/>
    <col min="6659" max="6665" width="13.6640625" style="1" customWidth="1"/>
    <col min="6666" max="6666" width="6.21875" style="1" bestFit="1" customWidth="1"/>
    <col min="6667" max="6667" width="8.88671875" style="1"/>
    <col min="6668" max="6668" width="11.6640625" style="1" bestFit="1" customWidth="1"/>
    <col min="6669" max="6910" width="8.88671875" style="1"/>
    <col min="6911" max="6911" width="1.88671875" style="1" customWidth="1"/>
    <col min="6912" max="6912" width="7" style="1" customWidth="1"/>
    <col min="6913" max="6913" width="6.88671875" style="1" customWidth="1"/>
    <col min="6914" max="6914" width="25" style="1" customWidth="1"/>
    <col min="6915" max="6921" width="13.6640625" style="1" customWidth="1"/>
    <col min="6922" max="6922" width="6.21875" style="1" bestFit="1" customWidth="1"/>
    <col min="6923" max="6923" width="8.88671875" style="1"/>
    <col min="6924" max="6924" width="11.6640625" style="1" bestFit="1" customWidth="1"/>
    <col min="6925" max="7166" width="8.88671875" style="1"/>
    <col min="7167" max="7167" width="1.88671875" style="1" customWidth="1"/>
    <col min="7168" max="7168" width="7" style="1" customWidth="1"/>
    <col min="7169" max="7169" width="6.88671875" style="1" customWidth="1"/>
    <col min="7170" max="7170" width="25" style="1" customWidth="1"/>
    <col min="7171" max="7177" width="13.6640625" style="1" customWidth="1"/>
    <col min="7178" max="7178" width="6.21875" style="1" bestFit="1" customWidth="1"/>
    <col min="7179" max="7179" width="8.88671875" style="1"/>
    <col min="7180" max="7180" width="11.6640625" style="1" bestFit="1" customWidth="1"/>
    <col min="7181" max="7422" width="8.88671875" style="1"/>
    <col min="7423" max="7423" width="1.88671875" style="1" customWidth="1"/>
    <col min="7424" max="7424" width="7" style="1" customWidth="1"/>
    <col min="7425" max="7425" width="6.88671875" style="1" customWidth="1"/>
    <col min="7426" max="7426" width="25" style="1" customWidth="1"/>
    <col min="7427" max="7433" width="13.6640625" style="1" customWidth="1"/>
    <col min="7434" max="7434" width="6.21875" style="1" bestFit="1" customWidth="1"/>
    <col min="7435" max="7435" width="8.88671875" style="1"/>
    <col min="7436" max="7436" width="11.6640625" style="1" bestFit="1" customWidth="1"/>
    <col min="7437" max="7678" width="8.88671875" style="1"/>
    <col min="7679" max="7679" width="1.88671875" style="1" customWidth="1"/>
    <col min="7680" max="7680" width="7" style="1" customWidth="1"/>
    <col min="7681" max="7681" width="6.88671875" style="1" customWidth="1"/>
    <col min="7682" max="7682" width="25" style="1" customWidth="1"/>
    <col min="7683" max="7689" width="13.6640625" style="1" customWidth="1"/>
    <col min="7690" max="7690" width="6.21875" style="1" bestFit="1" customWidth="1"/>
    <col min="7691" max="7691" width="8.88671875" style="1"/>
    <col min="7692" max="7692" width="11.6640625" style="1" bestFit="1" customWidth="1"/>
    <col min="7693" max="7934" width="8.88671875" style="1"/>
    <col min="7935" max="7935" width="1.88671875" style="1" customWidth="1"/>
    <col min="7936" max="7936" width="7" style="1" customWidth="1"/>
    <col min="7937" max="7937" width="6.88671875" style="1" customWidth="1"/>
    <col min="7938" max="7938" width="25" style="1" customWidth="1"/>
    <col min="7939" max="7945" width="13.6640625" style="1" customWidth="1"/>
    <col min="7946" max="7946" width="6.21875" style="1" bestFit="1" customWidth="1"/>
    <col min="7947" max="7947" width="8.88671875" style="1"/>
    <col min="7948" max="7948" width="11.6640625" style="1" bestFit="1" customWidth="1"/>
    <col min="7949" max="8190" width="8.88671875" style="1"/>
    <col min="8191" max="8191" width="1.88671875" style="1" customWidth="1"/>
    <col min="8192" max="8192" width="7" style="1" customWidth="1"/>
    <col min="8193" max="8193" width="6.88671875" style="1" customWidth="1"/>
    <col min="8194" max="8194" width="25" style="1" customWidth="1"/>
    <col min="8195" max="8201" width="13.6640625" style="1" customWidth="1"/>
    <col min="8202" max="8202" width="6.21875" style="1" bestFit="1" customWidth="1"/>
    <col min="8203" max="8203" width="8.88671875" style="1"/>
    <col min="8204" max="8204" width="11.6640625" style="1" bestFit="1" customWidth="1"/>
    <col min="8205" max="8446" width="8.88671875" style="1"/>
    <col min="8447" max="8447" width="1.88671875" style="1" customWidth="1"/>
    <col min="8448" max="8448" width="7" style="1" customWidth="1"/>
    <col min="8449" max="8449" width="6.88671875" style="1" customWidth="1"/>
    <col min="8450" max="8450" width="25" style="1" customWidth="1"/>
    <col min="8451" max="8457" width="13.6640625" style="1" customWidth="1"/>
    <col min="8458" max="8458" width="6.21875" style="1" bestFit="1" customWidth="1"/>
    <col min="8459" max="8459" width="8.88671875" style="1"/>
    <col min="8460" max="8460" width="11.6640625" style="1" bestFit="1" customWidth="1"/>
    <col min="8461" max="8702" width="8.88671875" style="1"/>
    <col min="8703" max="8703" width="1.88671875" style="1" customWidth="1"/>
    <col min="8704" max="8704" width="7" style="1" customWidth="1"/>
    <col min="8705" max="8705" width="6.88671875" style="1" customWidth="1"/>
    <col min="8706" max="8706" width="25" style="1" customWidth="1"/>
    <col min="8707" max="8713" width="13.6640625" style="1" customWidth="1"/>
    <col min="8714" max="8714" width="6.21875" style="1" bestFit="1" customWidth="1"/>
    <col min="8715" max="8715" width="8.88671875" style="1"/>
    <col min="8716" max="8716" width="11.6640625" style="1" bestFit="1" customWidth="1"/>
    <col min="8717" max="8958" width="8.88671875" style="1"/>
    <col min="8959" max="8959" width="1.88671875" style="1" customWidth="1"/>
    <col min="8960" max="8960" width="7" style="1" customWidth="1"/>
    <col min="8961" max="8961" width="6.88671875" style="1" customWidth="1"/>
    <col min="8962" max="8962" width="25" style="1" customWidth="1"/>
    <col min="8963" max="8969" width="13.6640625" style="1" customWidth="1"/>
    <col min="8970" max="8970" width="6.21875" style="1" bestFit="1" customWidth="1"/>
    <col min="8971" max="8971" width="8.88671875" style="1"/>
    <col min="8972" max="8972" width="11.6640625" style="1" bestFit="1" customWidth="1"/>
    <col min="8973" max="9214" width="8.88671875" style="1"/>
    <col min="9215" max="9215" width="1.88671875" style="1" customWidth="1"/>
    <col min="9216" max="9216" width="7" style="1" customWidth="1"/>
    <col min="9217" max="9217" width="6.88671875" style="1" customWidth="1"/>
    <col min="9218" max="9218" width="25" style="1" customWidth="1"/>
    <col min="9219" max="9225" width="13.6640625" style="1" customWidth="1"/>
    <col min="9226" max="9226" width="6.21875" style="1" bestFit="1" customWidth="1"/>
    <col min="9227" max="9227" width="8.88671875" style="1"/>
    <col min="9228" max="9228" width="11.6640625" style="1" bestFit="1" customWidth="1"/>
    <col min="9229" max="9470" width="8.88671875" style="1"/>
    <col min="9471" max="9471" width="1.88671875" style="1" customWidth="1"/>
    <col min="9472" max="9472" width="7" style="1" customWidth="1"/>
    <col min="9473" max="9473" width="6.88671875" style="1" customWidth="1"/>
    <col min="9474" max="9474" width="25" style="1" customWidth="1"/>
    <col min="9475" max="9481" width="13.6640625" style="1" customWidth="1"/>
    <col min="9482" max="9482" width="6.21875" style="1" bestFit="1" customWidth="1"/>
    <col min="9483" max="9483" width="8.88671875" style="1"/>
    <col min="9484" max="9484" width="11.6640625" style="1" bestFit="1" customWidth="1"/>
    <col min="9485" max="9726" width="8.88671875" style="1"/>
    <col min="9727" max="9727" width="1.88671875" style="1" customWidth="1"/>
    <col min="9728" max="9728" width="7" style="1" customWidth="1"/>
    <col min="9729" max="9729" width="6.88671875" style="1" customWidth="1"/>
    <col min="9730" max="9730" width="25" style="1" customWidth="1"/>
    <col min="9731" max="9737" width="13.6640625" style="1" customWidth="1"/>
    <col min="9738" max="9738" width="6.21875" style="1" bestFit="1" customWidth="1"/>
    <col min="9739" max="9739" width="8.88671875" style="1"/>
    <col min="9740" max="9740" width="11.6640625" style="1" bestFit="1" customWidth="1"/>
    <col min="9741" max="9982" width="8.88671875" style="1"/>
    <col min="9983" max="9983" width="1.88671875" style="1" customWidth="1"/>
    <col min="9984" max="9984" width="7" style="1" customWidth="1"/>
    <col min="9985" max="9985" width="6.88671875" style="1" customWidth="1"/>
    <col min="9986" max="9986" width="25" style="1" customWidth="1"/>
    <col min="9987" max="9993" width="13.6640625" style="1" customWidth="1"/>
    <col min="9994" max="9994" width="6.21875" style="1" bestFit="1" customWidth="1"/>
    <col min="9995" max="9995" width="8.88671875" style="1"/>
    <col min="9996" max="9996" width="11.6640625" style="1" bestFit="1" customWidth="1"/>
    <col min="9997" max="10238" width="8.88671875" style="1"/>
    <col min="10239" max="10239" width="1.88671875" style="1" customWidth="1"/>
    <col min="10240" max="10240" width="7" style="1" customWidth="1"/>
    <col min="10241" max="10241" width="6.88671875" style="1" customWidth="1"/>
    <col min="10242" max="10242" width="25" style="1" customWidth="1"/>
    <col min="10243" max="10249" width="13.6640625" style="1" customWidth="1"/>
    <col min="10250" max="10250" width="6.21875" style="1" bestFit="1" customWidth="1"/>
    <col min="10251" max="10251" width="8.88671875" style="1"/>
    <col min="10252" max="10252" width="11.6640625" style="1" bestFit="1" customWidth="1"/>
    <col min="10253" max="10494" width="8.88671875" style="1"/>
    <col min="10495" max="10495" width="1.88671875" style="1" customWidth="1"/>
    <col min="10496" max="10496" width="7" style="1" customWidth="1"/>
    <col min="10497" max="10497" width="6.88671875" style="1" customWidth="1"/>
    <col min="10498" max="10498" width="25" style="1" customWidth="1"/>
    <col min="10499" max="10505" width="13.6640625" style="1" customWidth="1"/>
    <col min="10506" max="10506" width="6.21875" style="1" bestFit="1" customWidth="1"/>
    <col min="10507" max="10507" width="8.88671875" style="1"/>
    <col min="10508" max="10508" width="11.6640625" style="1" bestFit="1" customWidth="1"/>
    <col min="10509" max="10750" width="8.88671875" style="1"/>
    <col min="10751" max="10751" width="1.88671875" style="1" customWidth="1"/>
    <col min="10752" max="10752" width="7" style="1" customWidth="1"/>
    <col min="10753" max="10753" width="6.88671875" style="1" customWidth="1"/>
    <col min="10754" max="10754" width="25" style="1" customWidth="1"/>
    <col min="10755" max="10761" width="13.6640625" style="1" customWidth="1"/>
    <col min="10762" max="10762" width="6.21875" style="1" bestFit="1" customWidth="1"/>
    <col min="10763" max="10763" width="8.88671875" style="1"/>
    <col min="10764" max="10764" width="11.6640625" style="1" bestFit="1" customWidth="1"/>
    <col min="10765" max="11006" width="8.88671875" style="1"/>
    <col min="11007" max="11007" width="1.88671875" style="1" customWidth="1"/>
    <col min="11008" max="11008" width="7" style="1" customWidth="1"/>
    <col min="11009" max="11009" width="6.88671875" style="1" customWidth="1"/>
    <col min="11010" max="11010" width="25" style="1" customWidth="1"/>
    <col min="11011" max="11017" width="13.6640625" style="1" customWidth="1"/>
    <col min="11018" max="11018" width="6.21875" style="1" bestFit="1" customWidth="1"/>
    <col min="11019" max="11019" width="8.88671875" style="1"/>
    <col min="11020" max="11020" width="11.6640625" style="1" bestFit="1" customWidth="1"/>
    <col min="11021" max="11262" width="8.88671875" style="1"/>
    <col min="11263" max="11263" width="1.88671875" style="1" customWidth="1"/>
    <col min="11264" max="11264" width="7" style="1" customWidth="1"/>
    <col min="11265" max="11265" width="6.88671875" style="1" customWidth="1"/>
    <col min="11266" max="11266" width="25" style="1" customWidth="1"/>
    <col min="11267" max="11273" width="13.6640625" style="1" customWidth="1"/>
    <col min="11274" max="11274" width="6.21875" style="1" bestFit="1" customWidth="1"/>
    <col min="11275" max="11275" width="8.88671875" style="1"/>
    <col min="11276" max="11276" width="11.6640625" style="1" bestFit="1" customWidth="1"/>
    <col min="11277" max="11518" width="8.88671875" style="1"/>
    <col min="11519" max="11519" width="1.88671875" style="1" customWidth="1"/>
    <col min="11520" max="11520" width="7" style="1" customWidth="1"/>
    <col min="11521" max="11521" width="6.88671875" style="1" customWidth="1"/>
    <col min="11522" max="11522" width="25" style="1" customWidth="1"/>
    <col min="11523" max="11529" width="13.6640625" style="1" customWidth="1"/>
    <col min="11530" max="11530" width="6.21875" style="1" bestFit="1" customWidth="1"/>
    <col min="11531" max="11531" width="8.88671875" style="1"/>
    <col min="11532" max="11532" width="11.6640625" style="1" bestFit="1" customWidth="1"/>
    <col min="11533" max="11774" width="8.88671875" style="1"/>
    <col min="11775" max="11775" width="1.88671875" style="1" customWidth="1"/>
    <col min="11776" max="11776" width="7" style="1" customWidth="1"/>
    <col min="11777" max="11777" width="6.88671875" style="1" customWidth="1"/>
    <col min="11778" max="11778" width="25" style="1" customWidth="1"/>
    <col min="11779" max="11785" width="13.6640625" style="1" customWidth="1"/>
    <col min="11786" max="11786" width="6.21875" style="1" bestFit="1" customWidth="1"/>
    <col min="11787" max="11787" width="8.88671875" style="1"/>
    <col min="11788" max="11788" width="11.6640625" style="1" bestFit="1" customWidth="1"/>
    <col min="11789" max="12030" width="8.88671875" style="1"/>
    <col min="12031" max="12031" width="1.88671875" style="1" customWidth="1"/>
    <col min="12032" max="12032" width="7" style="1" customWidth="1"/>
    <col min="12033" max="12033" width="6.88671875" style="1" customWidth="1"/>
    <col min="12034" max="12034" width="25" style="1" customWidth="1"/>
    <col min="12035" max="12041" width="13.6640625" style="1" customWidth="1"/>
    <col min="12042" max="12042" width="6.21875" style="1" bestFit="1" customWidth="1"/>
    <col min="12043" max="12043" width="8.88671875" style="1"/>
    <col min="12044" max="12044" width="11.6640625" style="1" bestFit="1" customWidth="1"/>
    <col min="12045" max="12286" width="8.88671875" style="1"/>
    <col min="12287" max="12287" width="1.88671875" style="1" customWidth="1"/>
    <col min="12288" max="12288" width="7" style="1" customWidth="1"/>
    <col min="12289" max="12289" width="6.88671875" style="1" customWidth="1"/>
    <col min="12290" max="12290" width="25" style="1" customWidth="1"/>
    <col min="12291" max="12297" width="13.6640625" style="1" customWidth="1"/>
    <col min="12298" max="12298" width="6.21875" style="1" bestFit="1" customWidth="1"/>
    <col min="12299" max="12299" width="8.88671875" style="1"/>
    <col min="12300" max="12300" width="11.6640625" style="1" bestFit="1" customWidth="1"/>
    <col min="12301" max="12542" width="8.88671875" style="1"/>
    <col min="12543" max="12543" width="1.88671875" style="1" customWidth="1"/>
    <col min="12544" max="12544" width="7" style="1" customWidth="1"/>
    <col min="12545" max="12545" width="6.88671875" style="1" customWidth="1"/>
    <col min="12546" max="12546" width="25" style="1" customWidth="1"/>
    <col min="12547" max="12553" width="13.6640625" style="1" customWidth="1"/>
    <col min="12554" max="12554" width="6.21875" style="1" bestFit="1" customWidth="1"/>
    <col min="12555" max="12555" width="8.88671875" style="1"/>
    <col min="12556" max="12556" width="11.6640625" style="1" bestFit="1" customWidth="1"/>
    <col min="12557" max="12798" width="8.88671875" style="1"/>
    <col min="12799" max="12799" width="1.88671875" style="1" customWidth="1"/>
    <col min="12800" max="12800" width="7" style="1" customWidth="1"/>
    <col min="12801" max="12801" width="6.88671875" style="1" customWidth="1"/>
    <col min="12802" max="12802" width="25" style="1" customWidth="1"/>
    <col min="12803" max="12809" width="13.6640625" style="1" customWidth="1"/>
    <col min="12810" max="12810" width="6.21875" style="1" bestFit="1" customWidth="1"/>
    <col min="12811" max="12811" width="8.88671875" style="1"/>
    <col min="12812" max="12812" width="11.6640625" style="1" bestFit="1" customWidth="1"/>
    <col min="12813" max="13054" width="8.88671875" style="1"/>
    <col min="13055" max="13055" width="1.88671875" style="1" customWidth="1"/>
    <col min="13056" max="13056" width="7" style="1" customWidth="1"/>
    <col min="13057" max="13057" width="6.88671875" style="1" customWidth="1"/>
    <col min="13058" max="13058" width="25" style="1" customWidth="1"/>
    <col min="13059" max="13065" width="13.6640625" style="1" customWidth="1"/>
    <col min="13066" max="13066" width="6.21875" style="1" bestFit="1" customWidth="1"/>
    <col min="13067" max="13067" width="8.88671875" style="1"/>
    <col min="13068" max="13068" width="11.6640625" style="1" bestFit="1" customWidth="1"/>
    <col min="13069" max="13310" width="8.88671875" style="1"/>
    <col min="13311" max="13311" width="1.88671875" style="1" customWidth="1"/>
    <col min="13312" max="13312" width="7" style="1" customWidth="1"/>
    <col min="13313" max="13313" width="6.88671875" style="1" customWidth="1"/>
    <col min="13314" max="13314" width="25" style="1" customWidth="1"/>
    <col min="13315" max="13321" width="13.6640625" style="1" customWidth="1"/>
    <col min="13322" max="13322" width="6.21875" style="1" bestFit="1" customWidth="1"/>
    <col min="13323" max="13323" width="8.88671875" style="1"/>
    <col min="13324" max="13324" width="11.6640625" style="1" bestFit="1" customWidth="1"/>
    <col min="13325" max="13566" width="8.88671875" style="1"/>
    <col min="13567" max="13567" width="1.88671875" style="1" customWidth="1"/>
    <col min="13568" max="13568" width="7" style="1" customWidth="1"/>
    <col min="13569" max="13569" width="6.88671875" style="1" customWidth="1"/>
    <col min="13570" max="13570" width="25" style="1" customWidth="1"/>
    <col min="13571" max="13577" width="13.6640625" style="1" customWidth="1"/>
    <col min="13578" max="13578" width="6.21875" style="1" bestFit="1" customWidth="1"/>
    <col min="13579" max="13579" width="8.88671875" style="1"/>
    <col min="13580" max="13580" width="11.6640625" style="1" bestFit="1" customWidth="1"/>
    <col min="13581" max="13822" width="8.88671875" style="1"/>
    <col min="13823" max="13823" width="1.88671875" style="1" customWidth="1"/>
    <col min="13824" max="13824" width="7" style="1" customWidth="1"/>
    <col min="13825" max="13825" width="6.88671875" style="1" customWidth="1"/>
    <col min="13826" max="13826" width="25" style="1" customWidth="1"/>
    <col min="13827" max="13833" width="13.6640625" style="1" customWidth="1"/>
    <col min="13834" max="13834" width="6.21875" style="1" bestFit="1" customWidth="1"/>
    <col min="13835" max="13835" width="8.88671875" style="1"/>
    <col min="13836" max="13836" width="11.6640625" style="1" bestFit="1" customWidth="1"/>
    <col min="13837" max="14078" width="8.88671875" style="1"/>
    <col min="14079" max="14079" width="1.88671875" style="1" customWidth="1"/>
    <col min="14080" max="14080" width="7" style="1" customWidth="1"/>
    <col min="14081" max="14081" width="6.88671875" style="1" customWidth="1"/>
    <col min="14082" max="14082" width="25" style="1" customWidth="1"/>
    <col min="14083" max="14089" width="13.6640625" style="1" customWidth="1"/>
    <col min="14090" max="14090" width="6.21875" style="1" bestFit="1" customWidth="1"/>
    <col min="14091" max="14091" width="8.88671875" style="1"/>
    <col min="14092" max="14092" width="11.6640625" style="1" bestFit="1" customWidth="1"/>
    <col min="14093" max="14334" width="8.88671875" style="1"/>
    <col min="14335" max="14335" width="1.88671875" style="1" customWidth="1"/>
    <col min="14336" max="14336" width="7" style="1" customWidth="1"/>
    <col min="14337" max="14337" width="6.88671875" style="1" customWidth="1"/>
    <col min="14338" max="14338" width="25" style="1" customWidth="1"/>
    <col min="14339" max="14345" width="13.6640625" style="1" customWidth="1"/>
    <col min="14346" max="14346" width="6.21875" style="1" bestFit="1" customWidth="1"/>
    <col min="14347" max="14347" width="8.88671875" style="1"/>
    <col min="14348" max="14348" width="11.6640625" style="1" bestFit="1" customWidth="1"/>
    <col min="14349" max="14590" width="8.88671875" style="1"/>
    <col min="14591" max="14591" width="1.88671875" style="1" customWidth="1"/>
    <col min="14592" max="14592" width="7" style="1" customWidth="1"/>
    <col min="14593" max="14593" width="6.88671875" style="1" customWidth="1"/>
    <col min="14594" max="14594" width="25" style="1" customWidth="1"/>
    <col min="14595" max="14601" width="13.6640625" style="1" customWidth="1"/>
    <col min="14602" max="14602" width="6.21875" style="1" bestFit="1" customWidth="1"/>
    <col min="14603" max="14603" width="8.88671875" style="1"/>
    <col min="14604" max="14604" width="11.6640625" style="1" bestFit="1" customWidth="1"/>
    <col min="14605" max="14846" width="8.88671875" style="1"/>
    <col min="14847" max="14847" width="1.88671875" style="1" customWidth="1"/>
    <col min="14848" max="14848" width="7" style="1" customWidth="1"/>
    <col min="14849" max="14849" width="6.88671875" style="1" customWidth="1"/>
    <col min="14850" max="14850" width="25" style="1" customWidth="1"/>
    <col min="14851" max="14857" width="13.6640625" style="1" customWidth="1"/>
    <col min="14858" max="14858" width="6.21875" style="1" bestFit="1" customWidth="1"/>
    <col min="14859" max="14859" width="8.88671875" style="1"/>
    <col min="14860" max="14860" width="11.6640625" style="1" bestFit="1" customWidth="1"/>
    <col min="14861" max="15102" width="8.88671875" style="1"/>
    <col min="15103" max="15103" width="1.88671875" style="1" customWidth="1"/>
    <col min="15104" max="15104" width="7" style="1" customWidth="1"/>
    <col min="15105" max="15105" width="6.88671875" style="1" customWidth="1"/>
    <col min="15106" max="15106" width="25" style="1" customWidth="1"/>
    <col min="15107" max="15113" width="13.6640625" style="1" customWidth="1"/>
    <col min="15114" max="15114" width="6.21875" style="1" bestFit="1" customWidth="1"/>
    <col min="15115" max="15115" width="8.88671875" style="1"/>
    <col min="15116" max="15116" width="11.6640625" style="1" bestFit="1" customWidth="1"/>
    <col min="15117" max="15358" width="8.88671875" style="1"/>
    <col min="15359" max="15359" width="1.88671875" style="1" customWidth="1"/>
    <col min="15360" max="15360" width="7" style="1" customWidth="1"/>
    <col min="15361" max="15361" width="6.88671875" style="1" customWidth="1"/>
    <col min="15362" max="15362" width="25" style="1" customWidth="1"/>
    <col min="15363" max="15369" width="13.6640625" style="1" customWidth="1"/>
    <col min="15370" max="15370" width="6.21875" style="1" bestFit="1" customWidth="1"/>
    <col min="15371" max="15371" width="8.88671875" style="1"/>
    <col min="15372" max="15372" width="11.6640625" style="1" bestFit="1" customWidth="1"/>
    <col min="15373" max="15614" width="8.88671875" style="1"/>
    <col min="15615" max="15615" width="1.88671875" style="1" customWidth="1"/>
    <col min="15616" max="15616" width="7" style="1" customWidth="1"/>
    <col min="15617" max="15617" width="6.88671875" style="1" customWidth="1"/>
    <col min="15618" max="15618" width="25" style="1" customWidth="1"/>
    <col min="15619" max="15625" width="13.6640625" style="1" customWidth="1"/>
    <col min="15626" max="15626" width="6.21875" style="1" bestFit="1" customWidth="1"/>
    <col min="15627" max="15627" width="8.88671875" style="1"/>
    <col min="15628" max="15628" width="11.6640625" style="1" bestFit="1" customWidth="1"/>
    <col min="15629" max="15870" width="8.88671875" style="1"/>
    <col min="15871" max="15871" width="1.88671875" style="1" customWidth="1"/>
    <col min="15872" max="15872" width="7" style="1" customWidth="1"/>
    <col min="15873" max="15873" width="6.88671875" style="1" customWidth="1"/>
    <col min="15874" max="15874" width="25" style="1" customWidth="1"/>
    <col min="15875" max="15881" width="13.6640625" style="1" customWidth="1"/>
    <col min="15882" max="15882" width="6.21875" style="1" bestFit="1" customWidth="1"/>
    <col min="15883" max="15883" width="8.88671875" style="1"/>
    <col min="15884" max="15884" width="11.6640625" style="1" bestFit="1" customWidth="1"/>
    <col min="15885" max="16126" width="8.88671875" style="1"/>
    <col min="16127" max="16127" width="1.88671875" style="1" customWidth="1"/>
    <col min="16128" max="16128" width="7" style="1" customWidth="1"/>
    <col min="16129" max="16129" width="6.88671875" style="1" customWidth="1"/>
    <col min="16130" max="16130" width="25" style="1" customWidth="1"/>
    <col min="16131" max="16137" width="13.6640625" style="1" customWidth="1"/>
    <col min="16138" max="16138" width="6.21875" style="1" bestFit="1" customWidth="1"/>
    <col min="16139" max="16139" width="8.88671875" style="1"/>
    <col min="16140" max="16140" width="11.6640625" style="1" bestFit="1" customWidth="1"/>
    <col min="16141" max="16384" width="8.88671875" style="1"/>
  </cols>
  <sheetData>
    <row r="1" spans="1:12" ht="13.8" thickBot="1" x14ac:dyDescent="0.3"/>
    <row r="2" spans="1:12" ht="13.8" thickBot="1" x14ac:dyDescent="0.3">
      <c r="B2" s="58" t="s">
        <v>32</v>
      </c>
      <c r="C2" s="59"/>
    </row>
    <row r="3" spans="1:12" x14ac:dyDescent="0.25">
      <c r="B3" s="2" t="s">
        <v>34</v>
      </c>
      <c r="C3" s="68">
        <v>2.5000000000000001E-2</v>
      </c>
    </row>
    <row r="4" spans="1:12" x14ac:dyDescent="0.25">
      <c r="B4" s="2" t="s">
        <v>6</v>
      </c>
      <c r="C4" s="68">
        <v>0.06</v>
      </c>
    </row>
    <row r="5" spans="1:12" x14ac:dyDescent="0.25">
      <c r="B5" s="2" t="s">
        <v>5</v>
      </c>
      <c r="C5" s="68">
        <f>4%+1.5*5.5%+1%</f>
        <v>0.13250000000000001</v>
      </c>
    </row>
    <row r="6" spans="1:12" x14ac:dyDescent="0.25">
      <c r="B6" s="2" t="s">
        <v>7</v>
      </c>
      <c r="C6" s="68">
        <v>0.2</v>
      </c>
    </row>
    <row r="7" spans="1:12" x14ac:dyDescent="0.25">
      <c r="B7" s="60" t="s">
        <v>17</v>
      </c>
      <c r="C7" s="69">
        <v>0</v>
      </c>
    </row>
    <row r="8" spans="1:12" ht="13.8" thickBot="1" x14ac:dyDescent="0.3">
      <c r="B8" s="5" t="s">
        <v>4</v>
      </c>
      <c r="C8" s="70">
        <f>C4*C7*(1-C6)+C5*(1-C7)</f>
        <v>0.13250000000000001</v>
      </c>
    </row>
    <row r="10" spans="1:12" ht="13.8" thickBot="1" x14ac:dyDescent="0.3">
      <c r="B10" s="26" t="s">
        <v>15</v>
      </c>
      <c r="C10" s="20" cm="1">
        <f t="array" ref="C10:L10">_xlfn.SEQUENCE(1,10)</f>
        <v>1</v>
      </c>
      <c r="D10" s="20">
        <v>2</v>
      </c>
      <c r="E10" s="20">
        <v>3</v>
      </c>
      <c r="F10" s="20">
        <v>4</v>
      </c>
      <c r="G10" s="20">
        <v>5</v>
      </c>
      <c r="H10" s="20">
        <v>6</v>
      </c>
      <c r="I10" s="20">
        <v>7</v>
      </c>
      <c r="J10" s="20">
        <v>8</v>
      </c>
      <c r="K10" s="20">
        <v>9</v>
      </c>
      <c r="L10" s="20">
        <v>10</v>
      </c>
    </row>
    <row r="11" spans="1:12" x14ac:dyDescent="0.25">
      <c r="B11" s="1" t="s">
        <v>16</v>
      </c>
      <c r="C11" s="21">
        <v>0</v>
      </c>
      <c r="D11" s="25">
        <v>0.05</v>
      </c>
      <c r="E11" s="21">
        <f>D11</f>
        <v>0.05</v>
      </c>
      <c r="F11" s="21">
        <f>E11-1%</f>
        <v>0.04</v>
      </c>
      <c r="G11" s="21">
        <f>F11</f>
        <v>0.04</v>
      </c>
      <c r="H11" s="21">
        <f>G11-1%</f>
        <v>0.03</v>
      </c>
      <c r="I11" s="21">
        <f>H11</f>
        <v>0.03</v>
      </c>
      <c r="J11" s="21">
        <f>I11</f>
        <v>0.03</v>
      </c>
      <c r="K11" s="21">
        <f>J11-1%</f>
        <v>1.9999999999999997E-2</v>
      </c>
      <c r="L11" s="21">
        <f>K11</f>
        <v>1.9999999999999997E-2</v>
      </c>
    </row>
    <row r="12" spans="1:12" x14ac:dyDescent="0.25">
      <c r="F12" s="3"/>
      <c r="G12" s="3"/>
      <c r="H12" s="3"/>
      <c r="I12" s="3"/>
      <c r="J12" s="3"/>
      <c r="K12" s="3"/>
      <c r="L12" s="3"/>
    </row>
    <row r="13" spans="1:12" x14ac:dyDescent="0.25">
      <c r="B13" s="1" t="s">
        <v>43</v>
      </c>
      <c r="C13" s="29">
        <v>12000</v>
      </c>
      <c r="D13" s="9">
        <f>C13*(1+D11)</f>
        <v>12600</v>
      </c>
      <c r="E13" s="9">
        <f t="shared" ref="E13:L13" si="0">D13*(1+E11)</f>
        <v>13230</v>
      </c>
      <c r="F13" s="9">
        <f t="shared" si="0"/>
        <v>13759.2</v>
      </c>
      <c r="G13" s="9">
        <f t="shared" si="0"/>
        <v>14309.568000000001</v>
      </c>
      <c r="H13" s="9">
        <f t="shared" si="0"/>
        <v>14738.855040000002</v>
      </c>
      <c r="I13" s="9">
        <f t="shared" si="0"/>
        <v>15181.020691200003</v>
      </c>
      <c r="J13" s="9">
        <f t="shared" si="0"/>
        <v>15636.451311936004</v>
      </c>
      <c r="K13" s="9">
        <f t="shared" si="0"/>
        <v>15949.180338174723</v>
      </c>
      <c r="L13" s="9">
        <f t="shared" si="0"/>
        <v>16268.163944938218</v>
      </c>
    </row>
    <row r="14" spans="1:12" x14ac:dyDescent="0.25">
      <c r="A14" s="22">
        <f>C14/C13</f>
        <v>0</v>
      </c>
      <c r="B14" s="11" t="s">
        <v>44</v>
      </c>
      <c r="C14" s="30">
        <v>0</v>
      </c>
      <c r="D14" s="12">
        <f>D13*$A$14</f>
        <v>0</v>
      </c>
      <c r="E14" s="12">
        <f>E13*$A$14</f>
        <v>0</v>
      </c>
      <c r="F14" s="12">
        <f t="shared" ref="F14:K14" si="1">F13*$A$14</f>
        <v>0</v>
      </c>
      <c r="G14" s="12">
        <f t="shared" si="1"/>
        <v>0</v>
      </c>
      <c r="H14" s="12">
        <f t="shared" si="1"/>
        <v>0</v>
      </c>
      <c r="I14" s="12">
        <f t="shared" si="1"/>
        <v>0</v>
      </c>
      <c r="J14" s="12">
        <f t="shared" si="1"/>
        <v>0</v>
      </c>
      <c r="K14" s="12">
        <f t="shared" si="1"/>
        <v>0</v>
      </c>
      <c r="L14" s="12">
        <f>L13*$A$14</f>
        <v>0</v>
      </c>
    </row>
    <row r="15" spans="1:12" x14ac:dyDescent="0.25">
      <c r="B15" s="1" t="s">
        <v>8</v>
      </c>
      <c r="C15" s="10">
        <f>SUM(C13:C14)</f>
        <v>12000</v>
      </c>
      <c r="D15" s="10">
        <f t="shared" ref="D15:I15" si="2">SUM(D13:D14)</f>
        <v>12600</v>
      </c>
      <c r="E15" s="10">
        <f t="shared" si="2"/>
        <v>13230</v>
      </c>
      <c r="F15" s="10">
        <f t="shared" si="2"/>
        <v>13759.2</v>
      </c>
      <c r="G15" s="10">
        <f t="shared" si="2"/>
        <v>14309.568000000001</v>
      </c>
      <c r="H15" s="10">
        <f t="shared" si="2"/>
        <v>14738.855040000002</v>
      </c>
      <c r="I15" s="10">
        <f t="shared" si="2"/>
        <v>15181.020691200003</v>
      </c>
      <c r="J15" s="10">
        <f t="shared" ref="J15" si="3">SUM(J13:J14)</f>
        <v>15636.451311936004</v>
      </c>
      <c r="K15" s="10">
        <f t="shared" ref="K15" si="4">SUM(K13:K14)</f>
        <v>15949.180338174723</v>
      </c>
      <c r="L15" s="10">
        <f t="shared" ref="L15" si="5">SUM(L13:L14)</f>
        <v>16268.163944938218</v>
      </c>
    </row>
    <row r="16" spans="1:12" x14ac:dyDescent="0.25">
      <c r="C16" s="10"/>
      <c r="D16" s="10"/>
      <c r="E16" s="10"/>
      <c r="F16" s="10"/>
      <c r="G16" s="10"/>
      <c r="H16" s="10"/>
      <c r="I16" s="10"/>
      <c r="J16" s="10"/>
      <c r="K16" s="10"/>
      <c r="L16" s="10"/>
    </row>
    <row r="17" spans="1:12" x14ac:dyDescent="0.25">
      <c r="A17" s="23">
        <f>C17/C15</f>
        <v>-0.1</v>
      </c>
      <c r="B17" s="1" t="s">
        <v>9</v>
      </c>
      <c r="C17" s="31">
        <v>-1200</v>
      </c>
      <c r="D17" s="10">
        <f>D15*$A$17</f>
        <v>-1260</v>
      </c>
      <c r="E17" s="10">
        <f>E15*$A$17</f>
        <v>-1323</v>
      </c>
      <c r="F17" s="10">
        <f t="shared" ref="F17:L17" si="6">F15*$A$17</f>
        <v>-1375.92</v>
      </c>
      <c r="G17" s="10">
        <f t="shared" si="6"/>
        <v>-1430.9568000000002</v>
      </c>
      <c r="H17" s="10">
        <f t="shared" si="6"/>
        <v>-1473.8855040000003</v>
      </c>
      <c r="I17" s="10">
        <f t="shared" si="6"/>
        <v>-1518.1020691200004</v>
      </c>
      <c r="J17" s="10">
        <f t="shared" si="6"/>
        <v>-1563.6451311936005</v>
      </c>
      <c r="K17" s="10">
        <f t="shared" si="6"/>
        <v>-1594.9180338174724</v>
      </c>
      <c r="L17" s="10">
        <f t="shared" si="6"/>
        <v>-1626.8163944938219</v>
      </c>
    </row>
    <row r="18" spans="1:12" x14ac:dyDescent="0.25">
      <c r="C18" s="10"/>
      <c r="D18" s="10"/>
      <c r="E18" s="10"/>
      <c r="F18" s="10"/>
      <c r="G18" s="10"/>
      <c r="H18" s="10"/>
      <c r="I18" s="10"/>
      <c r="J18" s="10"/>
      <c r="K18" s="10"/>
      <c r="L18" s="10"/>
    </row>
    <row r="19" spans="1:12" ht="13.8" thickBot="1" x14ac:dyDescent="0.3">
      <c r="B19" s="13" t="s">
        <v>10</v>
      </c>
      <c r="C19" s="19">
        <f>C15+C17</f>
        <v>10800</v>
      </c>
      <c r="D19" s="19">
        <f t="shared" ref="D19:L19" si="7">D15+D17</f>
        <v>11340</v>
      </c>
      <c r="E19" s="19">
        <f t="shared" si="7"/>
        <v>11907</v>
      </c>
      <c r="F19" s="19">
        <f t="shared" si="7"/>
        <v>12383.28</v>
      </c>
      <c r="G19" s="19">
        <f t="shared" si="7"/>
        <v>12878.611200000001</v>
      </c>
      <c r="H19" s="19">
        <f t="shared" si="7"/>
        <v>13264.969536000002</v>
      </c>
      <c r="I19" s="19">
        <f t="shared" si="7"/>
        <v>13662.918622080002</v>
      </c>
      <c r="J19" s="19">
        <f t="shared" si="7"/>
        <v>14072.806180742404</v>
      </c>
      <c r="K19" s="19">
        <f t="shared" si="7"/>
        <v>14354.262304357251</v>
      </c>
      <c r="L19" s="19">
        <f t="shared" si="7"/>
        <v>14641.347550444396</v>
      </c>
    </row>
    <row r="20" spans="1:12" ht="13.8" thickTop="1" x14ac:dyDescent="0.25">
      <c r="B20" s="14"/>
      <c r="C20" s="9"/>
      <c r="D20" s="9"/>
      <c r="E20" s="9"/>
      <c r="F20" s="9"/>
      <c r="G20" s="9"/>
      <c r="H20" s="9"/>
      <c r="I20" s="9"/>
      <c r="J20" s="9"/>
      <c r="K20" s="9"/>
      <c r="L20" s="9"/>
    </row>
    <row r="21" spans="1:12" x14ac:dyDescent="0.25">
      <c r="A21" s="23">
        <f>C21/$C$15</f>
        <v>-0.1</v>
      </c>
      <c r="B21" s="14" t="s">
        <v>0</v>
      </c>
      <c r="C21" s="27">
        <v>-1200</v>
      </c>
      <c r="D21" s="18">
        <f>$A21*D$15</f>
        <v>-1260</v>
      </c>
      <c r="E21" s="18">
        <f t="shared" ref="E21:L21" si="8">$A21*E$15</f>
        <v>-1323</v>
      </c>
      <c r="F21" s="18">
        <f t="shared" si="8"/>
        <v>-1375.92</v>
      </c>
      <c r="G21" s="18">
        <f t="shared" si="8"/>
        <v>-1430.9568000000002</v>
      </c>
      <c r="H21" s="18">
        <f t="shared" si="8"/>
        <v>-1473.8855040000003</v>
      </c>
      <c r="I21" s="18">
        <f t="shared" si="8"/>
        <v>-1518.1020691200004</v>
      </c>
      <c r="J21" s="18">
        <f t="shared" si="8"/>
        <v>-1563.6451311936005</v>
      </c>
      <c r="K21" s="18">
        <f t="shared" si="8"/>
        <v>-1594.9180338174724</v>
      </c>
      <c r="L21" s="18">
        <f t="shared" si="8"/>
        <v>-1626.8163944938219</v>
      </c>
    </row>
    <row r="22" spans="1:12" x14ac:dyDescent="0.25">
      <c r="A22" s="23">
        <f>C22/$C$15</f>
        <v>-8.3333333333333329E-2</v>
      </c>
      <c r="B22" s="14" t="s">
        <v>1</v>
      </c>
      <c r="C22" s="27">
        <v>-1000</v>
      </c>
      <c r="D22" s="18">
        <f>$A22*D$15</f>
        <v>-1050</v>
      </c>
      <c r="E22" s="18">
        <f t="shared" ref="D22:L27" si="9">$A22*E$15</f>
        <v>-1102.5</v>
      </c>
      <c r="F22" s="18">
        <f t="shared" si="9"/>
        <v>-1146.5999999999999</v>
      </c>
      <c r="G22" s="18">
        <f t="shared" si="9"/>
        <v>-1192.4639999999999</v>
      </c>
      <c r="H22" s="18">
        <f t="shared" si="9"/>
        <v>-1228.23792</v>
      </c>
      <c r="I22" s="18">
        <f t="shared" si="9"/>
        <v>-1265.0850576000003</v>
      </c>
      <c r="J22" s="18">
        <f t="shared" si="9"/>
        <v>-1303.0376093280001</v>
      </c>
      <c r="K22" s="18">
        <f t="shared" si="9"/>
        <v>-1329.0983615145601</v>
      </c>
      <c r="L22" s="18">
        <f t="shared" si="9"/>
        <v>-1355.6803287448515</v>
      </c>
    </row>
    <row r="23" spans="1:12" x14ac:dyDescent="0.25">
      <c r="A23" s="23">
        <f>C23/$C$15</f>
        <v>-2.5</v>
      </c>
      <c r="B23" s="14" t="s">
        <v>2</v>
      </c>
      <c r="C23" s="27">
        <v>-30000</v>
      </c>
      <c r="D23" s="18">
        <f t="shared" si="9"/>
        <v>-31500</v>
      </c>
      <c r="E23" s="18">
        <f>$A23*E$15</f>
        <v>-33075</v>
      </c>
      <c r="F23" s="18">
        <f t="shared" si="9"/>
        <v>-34398</v>
      </c>
      <c r="G23" s="18">
        <f t="shared" si="9"/>
        <v>-35773.920000000006</v>
      </c>
      <c r="H23" s="18">
        <f t="shared" si="9"/>
        <v>-36847.137600000002</v>
      </c>
      <c r="I23" s="18">
        <f t="shared" si="9"/>
        <v>-37952.551728000006</v>
      </c>
      <c r="J23" s="18">
        <f t="shared" si="9"/>
        <v>-39091.128279840006</v>
      </c>
      <c r="K23" s="18">
        <f t="shared" si="9"/>
        <v>-39872.950845436804</v>
      </c>
      <c r="L23" s="18">
        <f t="shared" si="9"/>
        <v>-40670.409862345543</v>
      </c>
    </row>
    <row r="24" spans="1:12" x14ac:dyDescent="0.25">
      <c r="A24" s="23">
        <f t="shared" ref="A24:A27" si="10">C24/$C$15</f>
        <v>-1.6666666666666667</v>
      </c>
      <c r="B24" s="14" t="s">
        <v>30</v>
      </c>
      <c r="C24" s="27">
        <v>-20000</v>
      </c>
      <c r="D24" s="18">
        <f t="shared" si="9"/>
        <v>-21000</v>
      </c>
      <c r="E24" s="18">
        <f t="shared" si="9"/>
        <v>-22050</v>
      </c>
      <c r="F24" s="18">
        <f t="shared" si="9"/>
        <v>-22932.000000000004</v>
      </c>
      <c r="G24" s="18">
        <f t="shared" si="9"/>
        <v>-23849.280000000002</v>
      </c>
      <c r="H24" s="18">
        <f t="shared" si="9"/>
        <v>-24564.758400000006</v>
      </c>
      <c r="I24" s="18">
        <f t="shared" si="9"/>
        <v>-25301.701152000005</v>
      </c>
      <c r="J24" s="18">
        <f t="shared" si="9"/>
        <v>-26060.752186560007</v>
      </c>
      <c r="K24" s="18">
        <f t="shared" si="9"/>
        <v>-26581.967230291208</v>
      </c>
      <c r="L24" s="18">
        <f t="shared" si="9"/>
        <v>-27113.606574897032</v>
      </c>
    </row>
    <row r="25" spans="1:12" x14ac:dyDescent="0.25">
      <c r="A25" s="23">
        <f t="shared" si="10"/>
        <v>-1.6666666666666667</v>
      </c>
      <c r="B25" s="14" t="s">
        <v>12</v>
      </c>
      <c r="C25" s="27">
        <v>-20000</v>
      </c>
      <c r="D25" s="18">
        <f t="shared" si="9"/>
        <v>-21000</v>
      </c>
      <c r="E25" s="18">
        <f>$A25*E$15</f>
        <v>-22050</v>
      </c>
      <c r="F25" s="18">
        <f t="shared" si="9"/>
        <v>-22932.000000000004</v>
      </c>
      <c r="G25" s="18">
        <f t="shared" si="9"/>
        <v>-23849.280000000002</v>
      </c>
      <c r="H25" s="18">
        <f t="shared" si="9"/>
        <v>-24564.758400000006</v>
      </c>
      <c r="I25" s="18">
        <f t="shared" si="9"/>
        <v>-25301.701152000005</v>
      </c>
      <c r="J25" s="18">
        <f t="shared" si="9"/>
        <v>-26060.752186560007</v>
      </c>
      <c r="K25" s="18">
        <f t="shared" si="9"/>
        <v>-26581.967230291208</v>
      </c>
      <c r="L25" s="18">
        <f t="shared" si="9"/>
        <v>-27113.606574897032</v>
      </c>
    </row>
    <row r="26" spans="1:12" x14ac:dyDescent="0.25">
      <c r="A26" s="23">
        <f t="shared" si="10"/>
        <v>-2.5</v>
      </c>
      <c r="B26" s="14" t="s">
        <v>31</v>
      </c>
      <c r="C26" s="27">
        <v>-30000</v>
      </c>
      <c r="D26" s="18">
        <f t="shared" si="9"/>
        <v>-31500</v>
      </c>
      <c r="E26" s="18">
        <f t="shared" si="9"/>
        <v>-33075</v>
      </c>
      <c r="F26" s="18">
        <f t="shared" si="9"/>
        <v>-34398</v>
      </c>
      <c r="G26" s="18">
        <f t="shared" si="9"/>
        <v>-35773.920000000006</v>
      </c>
      <c r="H26" s="18">
        <f t="shared" si="9"/>
        <v>-36847.137600000002</v>
      </c>
      <c r="I26" s="18">
        <f t="shared" si="9"/>
        <v>-37952.551728000006</v>
      </c>
      <c r="J26" s="18">
        <f t="shared" si="9"/>
        <v>-39091.128279840006</v>
      </c>
      <c r="K26" s="18">
        <f t="shared" si="9"/>
        <v>-39872.950845436804</v>
      </c>
      <c r="L26" s="18">
        <f t="shared" si="9"/>
        <v>-40670.409862345543</v>
      </c>
    </row>
    <row r="27" spans="1:12" x14ac:dyDescent="0.25">
      <c r="A27" s="23">
        <f t="shared" si="10"/>
        <v>-1.6666666666666667</v>
      </c>
      <c r="B27" s="17" t="s">
        <v>13</v>
      </c>
      <c r="C27" s="28">
        <v>-20000</v>
      </c>
      <c r="D27" s="15">
        <f>$A27*D$15</f>
        <v>-21000</v>
      </c>
      <c r="E27" s="15">
        <f>$A27*E$15</f>
        <v>-22050</v>
      </c>
      <c r="F27" s="15">
        <f t="shared" si="9"/>
        <v>-22932.000000000004</v>
      </c>
      <c r="G27" s="15">
        <f t="shared" si="9"/>
        <v>-23849.280000000002</v>
      </c>
      <c r="H27" s="15">
        <f t="shared" si="9"/>
        <v>-24564.758400000006</v>
      </c>
      <c r="I27" s="15">
        <f t="shared" si="9"/>
        <v>-25301.701152000005</v>
      </c>
      <c r="J27" s="15">
        <f t="shared" si="9"/>
        <v>-26060.752186560007</v>
      </c>
      <c r="K27" s="15">
        <f t="shared" si="9"/>
        <v>-26581.967230291208</v>
      </c>
      <c r="L27" s="15">
        <f t="shared" si="9"/>
        <v>-27113.606574897032</v>
      </c>
    </row>
    <row r="28" spans="1:12" x14ac:dyDescent="0.25">
      <c r="B28" s="14" t="s">
        <v>11</v>
      </c>
      <c r="C28" s="9">
        <f>SUM(C21:C27)</f>
        <v>-122200</v>
      </c>
      <c r="D28" s="9">
        <f t="shared" ref="D28:I28" si="11">SUM(D21:D27)</f>
        <v>-128310</v>
      </c>
      <c r="E28" s="9">
        <f t="shared" si="11"/>
        <v>-134725.5</v>
      </c>
      <c r="F28" s="9">
        <f t="shared" si="11"/>
        <v>-140114.52000000002</v>
      </c>
      <c r="G28" s="9">
        <f t="shared" si="11"/>
        <v>-145719.10080000001</v>
      </c>
      <c r="H28" s="9">
        <f t="shared" si="11"/>
        <v>-150090.67382400003</v>
      </c>
      <c r="I28" s="9">
        <f t="shared" si="11"/>
        <v>-154593.39403872003</v>
      </c>
      <c r="J28" s="9">
        <f t="shared" ref="J28" si="12">SUM(J21:J27)</f>
        <v>-159231.19585988164</v>
      </c>
      <c r="K28" s="9">
        <f t="shared" ref="K28" si="13">SUM(K21:K27)</f>
        <v>-162415.81977707928</v>
      </c>
      <c r="L28" s="9">
        <f t="shared" ref="L28" si="14">SUM(L21:L27)</f>
        <v>-165664.13617262087</v>
      </c>
    </row>
    <row r="29" spans="1:12" x14ac:dyDescent="0.25">
      <c r="B29" s="14"/>
      <c r="C29" s="9"/>
      <c r="D29" s="9"/>
      <c r="E29" s="9"/>
      <c r="F29" s="9"/>
      <c r="G29" s="9"/>
      <c r="H29" s="9"/>
      <c r="I29" s="9"/>
      <c r="J29" s="9"/>
      <c r="K29" s="9"/>
      <c r="L29" s="9"/>
    </row>
    <row r="30" spans="1:12" x14ac:dyDescent="0.25">
      <c r="A30" s="23">
        <f>C30/$C$15</f>
        <v>-7.1833333333333336</v>
      </c>
      <c r="B30" s="14" t="s">
        <v>14</v>
      </c>
      <c r="C30" s="16">
        <v>-86200</v>
      </c>
      <c r="D30" s="15">
        <f>$A30*D$15</f>
        <v>-90510</v>
      </c>
      <c r="E30" s="15">
        <f t="shared" ref="E30:L30" si="15">$A30*E$15</f>
        <v>-95035.5</v>
      </c>
      <c r="F30" s="15">
        <f t="shared" si="15"/>
        <v>-98836.920000000013</v>
      </c>
      <c r="G30" s="15">
        <f t="shared" si="15"/>
        <v>-102790.39680000002</v>
      </c>
      <c r="H30" s="15">
        <f t="shared" si="15"/>
        <v>-105874.10870400001</v>
      </c>
      <c r="I30" s="15">
        <f t="shared" si="15"/>
        <v>-109050.33196512003</v>
      </c>
      <c r="J30" s="15">
        <f t="shared" si="15"/>
        <v>-112321.84192407363</v>
      </c>
      <c r="K30" s="15">
        <f t="shared" si="15"/>
        <v>-114568.2787625551</v>
      </c>
      <c r="L30" s="15">
        <f t="shared" si="15"/>
        <v>-116859.64433780621</v>
      </c>
    </row>
    <row r="31" spans="1:12" ht="13.8" thickBot="1" x14ac:dyDescent="0.3">
      <c r="A31" s="4"/>
      <c r="B31" s="13" t="s">
        <v>33</v>
      </c>
      <c r="C31" s="19">
        <f>SUM(C28:C30)</f>
        <v>-208400</v>
      </c>
      <c r="D31" s="19">
        <f t="shared" ref="D31:I31" si="16">SUM(D28:D30)</f>
        <v>-218820</v>
      </c>
      <c r="E31" s="19">
        <f t="shared" si="16"/>
        <v>-229761</v>
      </c>
      <c r="F31" s="19">
        <f t="shared" si="16"/>
        <v>-238951.44000000003</v>
      </c>
      <c r="G31" s="19">
        <f t="shared" si="16"/>
        <v>-248509.49760000003</v>
      </c>
      <c r="H31" s="19">
        <f t="shared" si="16"/>
        <v>-255964.78252800004</v>
      </c>
      <c r="I31" s="19">
        <f t="shared" si="16"/>
        <v>-263643.72600384004</v>
      </c>
      <c r="J31" s="19">
        <f t="shared" ref="J31" si="17">SUM(J28:J30)</f>
        <v>-271553.03778395528</v>
      </c>
      <c r="K31" s="19">
        <f t="shared" ref="K31" si="18">SUM(K28:K30)</f>
        <v>-276984.09853963437</v>
      </c>
      <c r="L31" s="19">
        <f t="shared" ref="L31" si="19">SUM(L28:L30)</f>
        <v>-282523.78051042708</v>
      </c>
    </row>
    <row r="32" spans="1:12" ht="13.8" thickTop="1" x14ac:dyDescent="0.25">
      <c r="B32" s="14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pans="2:13" ht="13.8" thickBot="1" x14ac:dyDescent="0.3">
      <c r="B33" s="13" t="s">
        <v>3</v>
      </c>
      <c r="C33" s="24">
        <f>C19+C31</f>
        <v>-197600</v>
      </c>
      <c r="D33" s="24">
        <f>D19+D31</f>
        <v>-207480</v>
      </c>
      <c r="E33" s="24">
        <f t="shared" ref="E33:I33" si="20">E19+E31</f>
        <v>-217854</v>
      </c>
      <c r="F33" s="24">
        <f t="shared" si="20"/>
        <v>-226568.16000000003</v>
      </c>
      <c r="G33" s="24">
        <f t="shared" si="20"/>
        <v>-235630.88640000002</v>
      </c>
      <c r="H33" s="24">
        <f t="shared" si="20"/>
        <v>-242699.81299200005</v>
      </c>
      <c r="I33" s="24">
        <f t="shared" si="20"/>
        <v>-249980.80738176004</v>
      </c>
      <c r="J33" s="24">
        <f t="shared" ref="J33:L33" si="21">J19+J31</f>
        <v>-257480.23160321289</v>
      </c>
      <c r="K33" s="24">
        <f t="shared" si="21"/>
        <v>-262629.83623527712</v>
      </c>
      <c r="L33" s="24">
        <f t="shared" si="21"/>
        <v>-267882.43295998266</v>
      </c>
    </row>
    <row r="34" spans="2:13" ht="13.8" thickTop="1" x14ac:dyDescent="0.25">
      <c r="B34" s="8"/>
      <c r="C34" s="6"/>
      <c r="D34" s="6"/>
      <c r="E34" s="6"/>
      <c r="F34" s="6"/>
      <c r="G34" s="6"/>
      <c r="H34" s="7"/>
      <c r="I34" s="7"/>
      <c r="J34" s="7"/>
      <c r="K34" s="7"/>
      <c r="L34" s="7"/>
    </row>
    <row r="35" spans="2:13" x14ac:dyDescent="0.25">
      <c r="B35" s="8"/>
      <c r="C35" s="6"/>
      <c r="D35" s="6"/>
      <c r="E35" s="6"/>
      <c r="F35" s="6"/>
      <c r="G35" s="6"/>
      <c r="H35" s="7"/>
      <c r="I35" s="7"/>
      <c r="J35" s="7"/>
      <c r="K35" s="7"/>
      <c r="L35" s="7"/>
    </row>
    <row r="36" spans="2:13" ht="13.8" thickBot="1" x14ac:dyDescent="0.3">
      <c r="B36" s="8"/>
      <c r="C36" s="6"/>
      <c r="D36" s="6"/>
      <c r="E36" s="6"/>
      <c r="F36" s="6"/>
      <c r="G36" s="6"/>
      <c r="H36" s="7"/>
      <c r="I36" s="7"/>
      <c r="J36" s="7"/>
      <c r="K36" s="7"/>
      <c r="L36" s="7"/>
    </row>
    <row r="37" spans="2:13" ht="13.8" thickBot="1" x14ac:dyDescent="0.3">
      <c r="B37" s="8"/>
      <c r="C37" s="58" t="s">
        <v>26</v>
      </c>
      <c r="D37" s="59" t="s">
        <v>22</v>
      </c>
      <c r="E37" s="6"/>
      <c r="F37" s="6"/>
      <c r="G37" s="58" t="s">
        <v>24</v>
      </c>
      <c r="H37" s="59" t="s">
        <v>23</v>
      </c>
      <c r="I37" s="7"/>
      <c r="J37" s="7"/>
      <c r="K37" s="58" t="s">
        <v>27</v>
      </c>
      <c r="L37" s="59" t="s">
        <v>42</v>
      </c>
    </row>
    <row r="38" spans="2:13" ht="14.4" x14ac:dyDescent="0.3">
      <c r="B38" s="8"/>
      <c r="C38" s="60" t="s">
        <v>18</v>
      </c>
      <c r="D38" s="61">
        <f>NPV(C8,C33:K33)</f>
        <v>-1150983.0056821404</v>
      </c>
      <c r="E38" s="6"/>
      <c r="F38" s="6"/>
      <c r="G38" s="60" t="s">
        <v>18</v>
      </c>
      <c r="H38" s="61">
        <f>D38</f>
        <v>-1150983.0056821404</v>
      </c>
      <c r="I38" s="7"/>
      <c r="J38" s="7"/>
      <c r="K38" s="60" t="s">
        <v>18</v>
      </c>
      <c r="L38" s="61">
        <f>D38</f>
        <v>-1150983.0056821404</v>
      </c>
    </row>
    <row r="39" spans="2:13" x14ac:dyDescent="0.25">
      <c r="B39" s="8"/>
      <c r="C39" s="2"/>
      <c r="D39" s="62"/>
      <c r="E39" s="6"/>
      <c r="F39" s="6"/>
      <c r="G39" s="2" t="s">
        <v>25</v>
      </c>
      <c r="H39" s="66">
        <v>0.10249999999999999</v>
      </c>
      <c r="I39" s="7"/>
      <c r="J39" s="7"/>
      <c r="K39" s="2" t="s">
        <v>28</v>
      </c>
      <c r="L39" s="66">
        <v>0.02</v>
      </c>
    </row>
    <row r="40" spans="2:13" x14ac:dyDescent="0.25">
      <c r="B40" s="8"/>
      <c r="C40" s="60" t="s">
        <v>19</v>
      </c>
      <c r="D40" s="61">
        <f>L33/(C8-C3)</f>
        <v>-2491929.6089300709</v>
      </c>
      <c r="E40" s="6"/>
      <c r="F40" s="6"/>
      <c r="G40" s="60" t="s">
        <v>19</v>
      </c>
      <c r="H40" s="61">
        <f>L33/H39</f>
        <v>-2613487.1508290991</v>
      </c>
      <c r="I40" s="7"/>
      <c r="J40" s="7"/>
      <c r="K40" s="2" t="s">
        <v>29</v>
      </c>
      <c r="L40" s="67">
        <f>1-(1+L39)^K10*(1/(1+C5))^K10</f>
        <v>0.61000624769200495</v>
      </c>
    </row>
    <row r="41" spans="2:13" x14ac:dyDescent="0.25">
      <c r="B41" s="8"/>
      <c r="C41" s="2" t="s">
        <v>20</v>
      </c>
      <c r="D41" s="63">
        <f>D40/(1+C8)^K10</f>
        <v>-813189.70947527199</v>
      </c>
      <c r="E41" s="6"/>
      <c r="F41" s="6"/>
      <c r="G41" s="2" t="s">
        <v>20</v>
      </c>
      <c r="H41" s="63">
        <f>H40/(1+C8)^K10</f>
        <v>-852857.50018138287</v>
      </c>
      <c r="I41" s="7"/>
      <c r="J41" s="7"/>
      <c r="K41" s="2" t="s">
        <v>19</v>
      </c>
      <c r="L41" s="63">
        <f>L42*(1+C8)^K10</f>
        <v>-2254946.1450693342</v>
      </c>
    </row>
    <row r="42" spans="2:13" x14ac:dyDescent="0.25">
      <c r="B42" s="8"/>
      <c r="C42" s="60"/>
      <c r="D42" s="64"/>
      <c r="E42" s="6"/>
      <c r="F42" s="6"/>
      <c r="G42" s="60"/>
      <c r="H42" s="64"/>
      <c r="I42" s="7"/>
      <c r="J42" s="7"/>
      <c r="K42" s="60" t="s">
        <v>20</v>
      </c>
      <c r="L42" s="61">
        <f>L43-L38</f>
        <v>-735855.05546387774</v>
      </c>
    </row>
    <row r="43" spans="2:13" ht="13.8" thickBot="1" x14ac:dyDescent="0.3">
      <c r="B43" s="8"/>
      <c r="C43" s="5" t="s">
        <v>21</v>
      </c>
      <c r="D43" s="65">
        <f>D41+D38</f>
        <v>-1964172.7151574125</v>
      </c>
      <c r="E43" s="6"/>
      <c r="F43" s="6"/>
      <c r="G43" s="5" t="s">
        <v>21</v>
      </c>
      <c r="H43" s="65">
        <f>H41+H38</f>
        <v>-2003840.5058635231</v>
      </c>
      <c r="I43" s="7"/>
      <c r="J43" s="7"/>
      <c r="K43" s="5" t="s">
        <v>21</v>
      </c>
      <c r="L43" s="65">
        <f>L38/L40</f>
        <v>-1886838.0611460181</v>
      </c>
    </row>
    <row r="44" spans="2:13" ht="13.8" thickBot="1" x14ac:dyDescent="0.3">
      <c r="B44" s="8"/>
      <c r="C44" s="6"/>
      <c r="D44" s="6"/>
      <c r="E44" s="6"/>
      <c r="F44" s="6"/>
      <c r="G44" s="6"/>
      <c r="H44" s="7"/>
      <c r="I44" s="7"/>
      <c r="J44" s="7"/>
      <c r="K44" s="7"/>
      <c r="L44" s="7"/>
    </row>
    <row r="45" spans="2:13" ht="13.8" thickBot="1" x14ac:dyDescent="0.3">
      <c r="B45" s="8"/>
      <c r="C45" s="32" t="s">
        <v>35</v>
      </c>
      <c r="D45" s="51">
        <f>D43</f>
        <v>-1964172.7151574125</v>
      </c>
      <c r="E45" s="52" t="s">
        <v>40</v>
      </c>
      <c r="F45" s="6"/>
      <c r="G45" s="32" t="s">
        <v>39</v>
      </c>
      <c r="H45" s="51">
        <f>H43</f>
        <v>-2003840.5058635231</v>
      </c>
      <c r="I45" s="52" t="s">
        <v>40</v>
      </c>
      <c r="J45" s="7"/>
      <c r="K45" s="32" t="s">
        <v>41</v>
      </c>
      <c r="L45" s="51">
        <f>L43</f>
        <v>-1886838.0611460181</v>
      </c>
      <c r="M45" s="52" t="s">
        <v>40</v>
      </c>
    </row>
    <row r="46" spans="2:13" x14ac:dyDescent="0.25">
      <c r="B46" s="8"/>
      <c r="C46" s="53">
        <f>4%</f>
        <v>0.04</v>
      </c>
      <c r="D46" s="54">
        <f t="dataTable" ref="D46:D54" dt2D="0" dtr="0" r1="C5"/>
        <v>-14264650.012668403</v>
      </c>
      <c r="E46" s="33">
        <f t="shared" ref="E46:E54" si="22">D46/$H$45-1</f>
        <v>6.1186553874562382</v>
      </c>
      <c r="F46" s="6"/>
      <c r="G46" s="53">
        <f>4%</f>
        <v>0.04</v>
      </c>
      <c r="H46" s="54">
        <f t="dataTable" ref="H46:H54" dt2D="0" dtr="0" r1="H39" ca="1"/>
        <v>-3336430.3498969339</v>
      </c>
      <c r="I46" s="33">
        <f t="shared" ref="I46:I54" si="23">H46/$H$45-1</f>
        <v>0.6650179194072896</v>
      </c>
      <c r="J46" s="7"/>
      <c r="K46" s="53">
        <v>0.03</v>
      </c>
      <c r="L46" s="54">
        <f t="dataTable" ref="L46:L54" dt2D="0" dtr="0" r1="L39" ca="1"/>
        <v>-2004448.7101524419</v>
      </c>
      <c r="M46" s="33">
        <f t="shared" ref="M46:M54" si="24">L46/$H$45-1</f>
        <v>3.035193106133427E-4</v>
      </c>
    </row>
    <row r="47" spans="2:13" x14ac:dyDescent="0.25">
      <c r="B47" s="8"/>
      <c r="C47" s="53">
        <f>C46+1%</f>
        <v>0.05</v>
      </c>
      <c r="D47" s="54">
        <v>-8545098.0907078031</v>
      </c>
      <c r="E47" s="33">
        <f t="shared" si="22"/>
        <v>3.2643603948036919</v>
      </c>
      <c r="F47" s="6"/>
      <c r="G47" s="53">
        <f>G46+1%</f>
        <v>0.05</v>
      </c>
      <c r="H47" s="54">
        <v>-2899340.8810539753</v>
      </c>
      <c r="I47" s="33">
        <f t="shared" si="23"/>
        <v>0.44689204184169862</v>
      </c>
      <c r="J47" s="7"/>
      <c r="K47" s="53">
        <f>K46+1%</f>
        <v>0.04</v>
      </c>
      <c r="L47" s="54">
        <v>-2149234.465207397</v>
      </c>
      <c r="M47" s="33">
        <f t="shared" si="24"/>
        <v>7.255765063059183E-2</v>
      </c>
    </row>
    <row r="48" spans="2:13" x14ac:dyDescent="0.25">
      <c r="B48" s="8"/>
      <c r="C48" s="53">
        <f t="shared" ref="C48:C54" si="25">C47+1%</f>
        <v>6.0000000000000005E-2</v>
      </c>
      <c r="D48" s="54">
        <v>-6094130.9399816748</v>
      </c>
      <c r="E48" s="33">
        <f t="shared" si="22"/>
        <v>2.0412255477166861</v>
      </c>
      <c r="F48" s="6"/>
      <c r="G48" s="53">
        <f t="shared" ref="G48:G54" si="26">G47+1%</f>
        <v>6.0000000000000005E-2</v>
      </c>
      <c r="H48" s="54">
        <v>-2607947.9018253358</v>
      </c>
      <c r="I48" s="33">
        <f t="shared" si="23"/>
        <v>0.3014747901313044</v>
      </c>
      <c r="J48" s="7"/>
      <c r="K48" s="53">
        <f t="shared" ref="K48:K54" si="27">K47+1%</f>
        <v>0.05</v>
      </c>
      <c r="L48" s="54">
        <v>-2331075.9798947312</v>
      </c>
      <c r="M48" s="33">
        <f t="shared" si="24"/>
        <v>0.16330415173945756</v>
      </c>
    </row>
    <row r="49" spans="2:13" x14ac:dyDescent="0.25">
      <c r="B49" s="8"/>
      <c r="C49" s="53">
        <f t="shared" si="25"/>
        <v>7.0000000000000007E-2</v>
      </c>
      <c r="D49" s="54">
        <v>-4732689.2780195717</v>
      </c>
      <c r="E49" s="33">
        <f t="shared" si="22"/>
        <v>1.3618093676472993</v>
      </c>
      <c r="F49" s="6"/>
      <c r="G49" s="53">
        <f t="shared" si="26"/>
        <v>7.0000000000000007E-2</v>
      </c>
      <c r="H49" s="54">
        <v>-2399810.0595191652</v>
      </c>
      <c r="I49" s="33">
        <f t="shared" si="23"/>
        <v>0.19760532462388025</v>
      </c>
      <c r="J49" s="7"/>
      <c r="K49" s="53">
        <f t="shared" si="27"/>
        <v>6.0000000000000005E-2</v>
      </c>
      <c r="L49" s="54">
        <v>-2565302.1231875299</v>
      </c>
      <c r="M49" s="33">
        <f t="shared" si="24"/>
        <v>0.28019276767841061</v>
      </c>
    </row>
    <row r="50" spans="2:13" x14ac:dyDescent="0.25">
      <c r="B50" s="8"/>
      <c r="C50" s="53">
        <f t="shared" si="25"/>
        <v>0.08</v>
      </c>
      <c r="D50" s="54">
        <v>-3866483.7080770652</v>
      </c>
      <c r="E50" s="33">
        <f t="shared" si="22"/>
        <v>0.92953665561863952</v>
      </c>
      <c r="F50" s="6"/>
      <c r="G50" s="53">
        <f t="shared" si="26"/>
        <v>0.08</v>
      </c>
      <c r="H50" s="54">
        <v>-2243706.6777895372</v>
      </c>
      <c r="I50" s="33">
        <f t="shared" si="23"/>
        <v>0.11970322549331214</v>
      </c>
      <c r="J50" s="7"/>
      <c r="K50" s="53">
        <f t="shared" si="27"/>
        <v>7.0000000000000007E-2</v>
      </c>
      <c r="L50" s="54">
        <v>-2877048.6531230402</v>
      </c>
      <c r="M50" s="33">
        <f t="shared" si="24"/>
        <v>0.43576729021316085</v>
      </c>
    </row>
    <row r="51" spans="2:13" x14ac:dyDescent="0.25">
      <c r="B51" s="8"/>
      <c r="C51" s="53">
        <f t="shared" si="25"/>
        <v>0.09</v>
      </c>
      <c r="D51" s="54">
        <v>-3266941.0487676412</v>
      </c>
      <c r="E51" s="33">
        <f t="shared" si="22"/>
        <v>0.63033985948886939</v>
      </c>
      <c r="F51" s="6"/>
      <c r="G51" s="53">
        <f t="shared" si="26"/>
        <v>0.09</v>
      </c>
      <c r="H51" s="54">
        <v>-2122292.9364442709</v>
      </c>
      <c r="I51" s="33">
        <f t="shared" si="23"/>
        <v>5.9112703947314715E-2</v>
      </c>
      <c r="J51" s="7"/>
      <c r="K51" s="53">
        <f t="shared" si="27"/>
        <v>0.08</v>
      </c>
      <c r="L51" s="54">
        <v>-3310598.2493138839</v>
      </c>
      <c r="M51" s="33">
        <f t="shared" si="24"/>
        <v>0.65212662366420937</v>
      </c>
    </row>
    <row r="52" spans="2:13" x14ac:dyDescent="0.25">
      <c r="B52" s="8"/>
      <c r="C52" s="53">
        <f t="shared" si="25"/>
        <v>9.9999999999999992E-2</v>
      </c>
      <c r="D52" s="54">
        <v>-2827393.5881899507</v>
      </c>
      <c r="E52" s="33">
        <f t="shared" si="22"/>
        <v>0.41098734151575123</v>
      </c>
      <c r="F52" s="6"/>
      <c r="G52" s="53">
        <f t="shared" si="26"/>
        <v>9.9999999999999992E-2</v>
      </c>
      <c r="H52" s="54">
        <v>-2025161.9433680577</v>
      </c>
      <c r="I52" s="33">
        <f t="shared" si="23"/>
        <v>1.0640286710516644E-2</v>
      </c>
      <c r="J52" s="7"/>
      <c r="K52" s="53">
        <f t="shared" si="27"/>
        <v>0.09</v>
      </c>
      <c r="L52" s="54">
        <v>-3951906.4931809106</v>
      </c>
      <c r="M52" s="33">
        <f t="shared" si="24"/>
        <v>0.97216618868471238</v>
      </c>
    </row>
    <row r="53" spans="2:13" x14ac:dyDescent="0.25">
      <c r="B53" s="8"/>
      <c r="C53" s="53">
        <f t="shared" si="25"/>
        <v>0.10999999999999999</v>
      </c>
      <c r="D53" s="54">
        <v>-2491370.0321467286</v>
      </c>
      <c r="E53" s="33">
        <f t="shared" si="22"/>
        <v>0.24329757026900323</v>
      </c>
      <c r="F53" s="6"/>
      <c r="G53" s="53">
        <f t="shared" si="26"/>
        <v>0.10999999999999999</v>
      </c>
      <c r="H53" s="54">
        <v>-1945691.1308511563</v>
      </c>
      <c r="I53" s="33">
        <f t="shared" si="23"/>
        <v>-2.9018963755954363E-2</v>
      </c>
      <c r="J53" s="7"/>
      <c r="K53" s="53">
        <f t="shared" si="27"/>
        <v>9.9999999999999992E-2</v>
      </c>
      <c r="L53" s="54">
        <v>-4992714.2957940893</v>
      </c>
      <c r="M53" s="33">
        <f t="shared" si="24"/>
        <v>1.4915726981187851</v>
      </c>
    </row>
    <row r="54" spans="2:13" ht="13.8" thickBot="1" x14ac:dyDescent="0.3">
      <c r="B54" s="8"/>
      <c r="C54" s="55">
        <f t="shared" si="25"/>
        <v>0.11999999999999998</v>
      </c>
      <c r="D54" s="56">
        <v>-2226176.3730303287</v>
      </c>
      <c r="E54" s="57">
        <f t="shared" si="22"/>
        <v>0.11095487216483502</v>
      </c>
      <c r="F54" s="6"/>
      <c r="G54" s="55">
        <f t="shared" si="26"/>
        <v>0.11999999999999998</v>
      </c>
      <c r="H54" s="56">
        <v>-1879465.4537537382</v>
      </c>
      <c r="I54" s="57">
        <f t="shared" si="23"/>
        <v>-6.2068339144680351E-2</v>
      </c>
      <c r="J54" s="7"/>
      <c r="K54" s="55">
        <f t="shared" si="27"/>
        <v>0.10999999999999999</v>
      </c>
      <c r="L54" s="56">
        <v>-6965626.8282722468</v>
      </c>
      <c r="M54" s="57">
        <f t="shared" si="24"/>
        <v>2.4761383492797102</v>
      </c>
    </row>
    <row r="55" spans="2:13" x14ac:dyDescent="0.25">
      <c r="B55" s="8"/>
      <c r="C55" s="6"/>
      <c r="D55" s="6"/>
      <c r="E55" s="6"/>
      <c r="F55" s="6"/>
      <c r="G55" s="6"/>
      <c r="H55" s="7"/>
      <c r="I55" s="7"/>
      <c r="J55" s="7"/>
      <c r="K55" s="7"/>
      <c r="L55" s="7"/>
    </row>
    <row r="56" spans="2:13" x14ac:dyDescent="0.25">
      <c r="B56" s="8"/>
      <c r="C56" s="6"/>
      <c r="D56" s="6"/>
      <c r="E56" s="6"/>
      <c r="F56" s="6"/>
      <c r="G56" s="6"/>
      <c r="H56" s="7"/>
      <c r="I56" s="7"/>
      <c r="J56" s="7"/>
      <c r="K56" s="7"/>
      <c r="L56" s="7"/>
    </row>
    <row r="57" spans="2:13" x14ac:dyDescent="0.25">
      <c r="B57" s="8"/>
      <c r="C57" s="6"/>
      <c r="D57" s="6"/>
      <c r="E57" s="6"/>
      <c r="F57" s="6"/>
      <c r="G57" s="6"/>
      <c r="H57" s="7"/>
      <c r="I57" s="7"/>
      <c r="J57" s="7"/>
      <c r="K57" s="7"/>
      <c r="L57" s="7"/>
    </row>
    <row r="58" spans="2:13" x14ac:dyDescent="0.25">
      <c r="B58" s="8"/>
      <c r="C58" s="6"/>
      <c r="D58" s="6"/>
      <c r="E58" s="6"/>
      <c r="F58" s="6"/>
      <c r="G58" s="6"/>
      <c r="H58" s="7"/>
      <c r="I58" s="7"/>
      <c r="J58" s="7"/>
      <c r="K58" s="7"/>
      <c r="L58" s="7"/>
    </row>
    <row r="59" spans="2:13" x14ac:dyDescent="0.25">
      <c r="B59" s="8"/>
      <c r="C59" s="6"/>
      <c r="D59" s="6"/>
      <c r="E59" s="6"/>
      <c r="F59" s="6"/>
      <c r="G59" s="6"/>
      <c r="H59" s="7"/>
      <c r="I59" s="7"/>
      <c r="J59" s="7"/>
      <c r="K59" s="7"/>
      <c r="L59" s="7"/>
    </row>
    <row r="60" spans="2:13" x14ac:dyDescent="0.25">
      <c r="B60" s="8"/>
      <c r="C60" s="6"/>
      <c r="D60" s="6"/>
      <c r="E60" s="6"/>
      <c r="F60" s="6"/>
      <c r="G60" s="6"/>
      <c r="H60" s="7"/>
      <c r="I60" s="7"/>
      <c r="J60" s="7"/>
      <c r="K60" s="7"/>
      <c r="L60" s="7"/>
    </row>
    <row r="61" spans="2:13" x14ac:dyDescent="0.25">
      <c r="B61" s="8"/>
      <c r="C61" s="6"/>
      <c r="D61" s="6"/>
      <c r="E61" s="6"/>
      <c r="F61" s="6"/>
      <c r="G61" s="6"/>
      <c r="H61" s="7"/>
      <c r="I61" s="7"/>
      <c r="J61" s="7"/>
      <c r="K61" s="7"/>
      <c r="L61" s="7"/>
    </row>
    <row r="62" spans="2:13" x14ac:dyDescent="0.25">
      <c r="B62" s="8"/>
      <c r="C62" s="6"/>
      <c r="D62" s="6"/>
      <c r="E62" s="6"/>
      <c r="F62" s="6"/>
      <c r="G62" s="6"/>
      <c r="H62" s="7"/>
      <c r="I62" s="7"/>
      <c r="J62" s="7"/>
      <c r="K62" s="7"/>
      <c r="L62" s="7"/>
    </row>
    <row r="63" spans="2:13" x14ac:dyDescent="0.25">
      <c r="B63" s="8"/>
      <c r="C63" s="6"/>
      <c r="D63" s="6"/>
      <c r="E63" s="6"/>
      <c r="F63" s="6"/>
      <c r="G63" s="6"/>
      <c r="H63" s="7"/>
      <c r="I63" s="7"/>
      <c r="J63" s="7"/>
      <c r="K63" s="7"/>
      <c r="L63" s="7"/>
    </row>
    <row r="64" spans="2:13" x14ac:dyDescent="0.25">
      <c r="B64" s="8"/>
      <c r="C64" s="6"/>
      <c r="D64" s="6"/>
      <c r="E64" s="6"/>
      <c r="F64" s="6"/>
      <c r="G64" s="6"/>
      <c r="H64" s="7"/>
      <c r="I64" s="7"/>
      <c r="J64" s="7"/>
      <c r="K64" s="7"/>
      <c r="L64" s="7"/>
    </row>
    <row r="65" spans="2:12" x14ac:dyDescent="0.25">
      <c r="B65" s="8"/>
      <c r="C65" s="6"/>
      <c r="D65" s="6"/>
      <c r="E65" s="6"/>
      <c r="F65" s="6"/>
      <c r="G65" s="6"/>
      <c r="H65" s="7"/>
      <c r="I65" s="7"/>
      <c r="J65" s="7"/>
      <c r="K65" s="7"/>
      <c r="L65" s="7"/>
    </row>
    <row r="66" spans="2:12" x14ac:dyDescent="0.25">
      <c r="B66" s="8"/>
      <c r="C66" s="6"/>
      <c r="D66" s="6"/>
      <c r="E66" s="6"/>
      <c r="F66" s="6"/>
      <c r="G66" s="6"/>
      <c r="H66" s="7"/>
      <c r="I66" s="7"/>
      <c r="J66" s="7"/>
      <c r="K66" s="7"/>
      <c r="L66" s="7"/>
    </row>
    <row r="67" spans="2:12" x14ac:dyDescent="0.25">
      <c r="B67" s="8"/>
      <c r="C67" s="6"/>
      <c r="D67" s="6"/>
      <c r="E67" s="6"/>
      <c r="F67" s="6"/>
      <c r="G67" s="6"/>
      <c r="H67" s="7"/>
      <c r="I67" s="7"/>
      <c r="J67" s="7"/>
      <c r="K67" s="7"/>
      <c r="L67" s="7"/>
    </row>
    <row r="68" spans="2:12" ht="13.8" thickBot="1" x14ac:dyDescent="0.3">
      <c r="B68" s="8"/>
      <c r="C68" s="6"/>
      <c r="D68" s="6"/>
      <c r="E68" s="6"/>
      <c r="F68" s="6"/>
      <c r="G68" s="6"/>
      <c r="H68" s="7"/>
      <c r="I68" s="7"/>
      <c r="J68" s="7"/>
      <c r="K68" s="7"/>
      <c r="L68" s="7"/>
    </row>
    <row r="69" spans="2:12" ht="13.8" thickBot="1" x14ac:dyDescent="0.3">
      <c r="B69" s="41" t="s">
        <v>35</v>
      </c>
      <c r="C69" s="42" t="s">
        <v>38</v>
      </c>
      <c r="D69" s="43" t="s">
        <v>36</v>
      </c>
      <c r="E69" s="44" t="s">
        <v>37</v>
      </c>
      <c r="F69" s="6"/>
      <c r="G69" s="6"/>
      <c r="H69" s="7"/>
      <c r="I69" s="7"/>
      <c r="J69" s="7"/>
      <c r="K69" s="7"/>
      <c r="L69" s="7"/>
    </row>
    <row r="70" spans="2:12" x14ac:dyDescent="0.25">
      <c r="B70" s="71" t="str">
        <f>B11</f>
        <v>Growth Rate</v>
      </c>
      <c r="C70" s="45">
        <f>D11</f>
        <v>0.05</v>
      </c>
      <c r="D70" s="46">
        <v>0.06</v>
      </c>
      <c r="E70" s="47">
        <v>0.04</v>
      </c>
      <c r="F70" s="6"/>
      <c r="G70" s="6"/>
      <c r="H70" s="7"/>
      <c r="I70" s="7"/>
      <c r="J70" s="7"/>
      <c r="K70" s="7"/>
      <c r="L70" s="7"/>
    </row>
    <row r="71" spans="2:12" x14ac:dyDescent="0.25">
      <c r="B71" s="72"/>
      <c r="C71" s="34">
        <f>D43</f>
        <v>-1964172.7151574125</v>
      </c>
      <c r="D71" s="35">
        <f t="dataTable" ref="D71:E71" dt2D="0" dtr="1" r1="D11" ca="1"/>
        <v>-2076295.7981114653</v>
      </c>
      <c r="E71" s="36">
        <v>-1859085.643531688</v>
      </c>
      <c r="F71" s="6"/>
      <c r="G71" s="6"/>
      <c r="H71" s="7"/>
      <c r="I71" s="7"/>
      <c r="J71" s="7"/>
      <c r="K71" s="7"/>
      <c r="L71" s="7"/>
    </row>
    <row r="72" spans="2:12" ht="13.8" thickBot="1" x14ac:dyDescent="0.3">
      <c r="B72" s="73"/>
      <c r="C72" s="37"/>
      <c r="D72" s="38">
        <f>D71/C71-1</f>
        <v>5.7084126099912202E-2</v>
      </c>
      <c r="E72" s="39">
        <f>E71/C71-1</f>
        <v>-5.3501950625203798E-2</v>
      </c>
      <c r="F72" s="6"/>
      <c r="G72" s="6"/>
      <c r="H72" s="7"/>
      <c r="I72" s="7"/>
      <c r="J72" s="7"/>
      <c r="K72" s="7"/>
      <c r="L72" s="7"/>
    </row>
    <row r="73" spans="2:12" x14ac:dyDescent="0.25">
      <c r="B73" s="71" t="str">
        <f>B3</f>
        <v>Long-Term Growth Rate</v>
      </c>
      <c r="C73" s="48">
        <f>C3</f>
        <v>2.5000000000000001E-2</v>
      </c>
      <c r="D73" s="49">
        <v>0.03</v>
      </c>
      <c r="E73" s="47">
        <v>0.01</v>
      </c>
      <c r="F73" s="6"/>
      <c r="G73" s="6"/>
      <c r="H73" s="7"/>
      <c r="I73" s="7"/>
      <c r="J73" s="7"/>
      <c r="K73" s="7"/>
      <c r="L73" s="7"/>
    </row>
    <row r="74" spans="2:12" x14ac:dyDescent="0.25">
      <c r="B74" s="72"/>
      <c r="C74" s="34">
        <f>D43</f>
        <v>-1964172.7151574125</v>
      </c>
      <c r="D74" s="35">
        <f t="dataTable" ref="D74:E74" dt2D="0" dtr="1" r1="C3" ca="1"/>
        <v>-2003840.5058635231</v>
      </c>
      <c r="E74" s="36">
        <v>-1864598.4650175832</v>
      </c>
      <c r="F74" s="6"/>
      <c r="G74" s="6"/>
      <c r="H74" s="7"/>
      <c r="I74" s="7"/>
      <c r="J74" s="7"/>
      <c r="K74" s="7"/>
      <c r="L74" s="7"/>
    </row>
    <row r="75" spans="2:12" ht="13.8" thickBot="1" x14ac:dyDescent="0.3">
      <c r="B75" s="73"/>
      <c r="C75" s="37"/>
      <c r="D75" s="38">
        <f>D74/C74-1</f>
        <v>2.0195673425252636E-2</v>
      </c>
      <c r="E75" s="39">
        <f>E74/C74-1</f>
        <v>-5.069526186338924E-2</v>
      </c>
      <c r="F75" s="6"/>
      <c r="G75" s="6"/>
      <c r="H75" s="7"/>
      <c r="I75" s="7"/>
      <c r="J75" s="7"/>
      <c r="K75" s="7"/>
      <c r="L75" s="7"/>
    </row>
    <row r="76" spans="2:12" x14ac:dyDescent="0.25">
      <c r="B76" s="71" t="str">
        <f>B5</f>
        <v>Cost of Equity</v>
      </c>
      <c r="C76" s="48">
        <f>C5</f>
        <v>0.13250000000000001</v>
      </c>
      <c r="D76" s="49">
        <v>0.11</v>
      </c>
      <c r="E76" s="50">
        <v>0.13</v>
      </c>
      <c r="F76" s="6"/>
      <c r="G76" s="6"/>
      <c r="H76" s="7"/>
      <c r="I76" s="7"/>
      <c r="J76" s="7"/>
      <c r="K76" s="7"/>
      <c r="L76" s="7"/>
    </row>
    <row r="77" spans="2:12" x14ac:dyDescent="0.25">
      <c r="B77" s="72"/>
      <c r="C77" s="34">
        <f>D43</f>
        <v>-1964172.7151574125</v>
      </c>
      <c r="D77" s="35">
        <f t="dataTable" ref="D77:E77" dt2D="0" dtr="1" r1="C5" ca="1"/>
        <v>-2491370.0321467249</v>
      </c>
      <c r="E77" s="36">
        <v>-2011573.3998319935</v>
      </c>
      <c r="F77" s="6"/>
      <c r="G77" s="6"/>
      <c r="H77" s="7"/>
      <c r="I77" s="7"/>
      <c r="J77" s="7"/>
      <c r="K77" s="7"/>
      <c r="L77" s="7"/>
    </row>
    <row r="78" spans="2:12" ht="13.8" thickBot="1" x14ac:dyDescent="0.3">
      <c r="B78" s="73"/>
      <c r="C78" s="40"/>
      <c r="D78" s="38">
        <f>D77/C77-1</f>
        <v>0.26840680196856415</v>
      </c>
      <c r="E78" s="39">
        <f>E77/C77-1</f>
        <v>2.4132645927108509E-2</v>
      </c>
    </row>
    <row r="80" spans="2:12" ht="14.4" customHeight="1" x14ac:dyDescent="0.25"/>
    <row r="81" spans="3:3" ht="15" customHeight="1" x14ac:dyDescent="0.25"/>
    <row r="83" spans="3:3" ht="14.4" customHeight="1" x14ac:dyDescent="0.25"/>
    <row r="84" spans="3:3" ht="15" customHeight="1" x14ac:dyDescent="0.25"/>
    <row r="85" spans="3:3" x14ac:dyDescent="0.25">
      <c r="C85" s="22"/>
    </row>
    <row r="86" spans="3:3" ht="14.4" customHeight="1" x14ac:dyDescent="0.25"/>
    <row r="87" spans="3:3" ht="15" customHeight="1" x14ac:dyDescent="0.25"/>
    <row r="109" spans="4:4" x14ac:dyDescent="0.25">
      <c r="D109" s="22"/>
    </row>
    <row r="110" spans="4:4" x14ac:dyDescent="0.25">
      <c r="D110" s="22"/>
    </row>
  </sheetData>
  <mergeCells count="3">
    <mergeCell ref="B73:B75"/>
    <mergeCell ref="B70:B72"/>
    <mergeCell ref="B76:B78"/>
  </mergeCells>
  <conditionalFormatting sqref="A1:L77 A78:A84">
    <cfRule type="expression" dxfId="1" priority="11">
      <formula>_xlfn.ISFORMULA(A1)</formula>
    </cfRule>
  </conditionalFormatting>
  <conditionalFormatting sqref="D75 D72 D78">
    <cfRule type="dataBar" priority="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{62D2B33E-D61E-45B6-87BF-5B2EE2610424}</x14:id>
        </ext>
      </extLst>
    </cfRule>
    <cfRule type="dataBar" priority="9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{2BF8F27A-63FF-4699-9093-1C154664CAE3}</x14:id>
        </ext>
      </extLst>
    </cfRule>
  </conditionalFormatting>
  <conditionalFormatting sqref="E46:E54">
    <cfRule type="dataBar" priority="3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{E9E6CC3F-9BAC-417D-97D7-FD38B6739F89}</x14:id>
        </ext>
      </extLst>
    </cfRule>
  </conditionalFormatting>
  <conditionalFormatting sqref="E72 E75 E78">
    <cfRule type="dataBar" priority="7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{5F7E55CF-1733-4F91-AD35-FC876B8F6027}</x14:id>
        </ext>
      </extLst>
    </cfRule>
  </conditionalFormatting>
  <conditionalFormatting sqref="I46:I54">
    <cfRule type="dataBar" priority="5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{46CE52E6-5FB6-4546-B61E-351DA0431EC6}</x14:id>
        </ext>
      </extLst>
    </cfRule>
  </conditionalFormatting>
  <conditionalFormatting sqref="M45:M54">
    <cfRule type="expression" dxfId="0" priority="2">
      <formula>_xlfn.ISFORMULA(M45)</formula>
    </cfRule>
  </conditionalFormatting>
  <conditionalFormatting sqref="M46:M54">
    <cfRule type="dataBar" priority="1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{1F6BEC4F-C697-4C5B-A27B-C4A1BA2CE820}</x14:id>
        </ext>
      </extLst>
    </cfRule>
  </conditionalFormatting>
  <printOptions horizontalCentered="1" verticalCentered="1"/>
  <pageMargins left="0.55000000000000004" right="0.44" top="1" bottom="1" header="0.5" footer="0.5"/>
  <pageSetup paperSize="9" scale="65" orientation="portrait" horizontalDpi="300" verticalDpi="300" r:id="rId1"/>
  <headerFooter alignWithMargins="0">
    <oddHeader>&amp;C77 Champs-Elysées - PARIS</oddHeader>
  </headerFooter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2D2B33E-D61E-45B6-87BF-5B2EE2610424}">
            <x14:dataBar minLength="0" maxLength="100" border="1" direction="rightToLeft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14:cfRule type="dataBar" id="{2BF8F27A-63FF-4699-9093-1C154664CAE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D75 D72 D78</xm:sqref>
        </x14:conditionalFormatting>
        <x14:conditionalFormatting xmlns:xm="http://schemas.microsoft.com/office/excel/2006/main">
          <x14:cfRule type="dataBar" id="{E9E6CC3F-9BAC-417D-97D7-FD38B6739F89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E46:E54</xm:sqref>
        </x14:conditionalFormatting>
        <x14:conditionalFormatting xmlns:xm="http://schemas.microsoft.com/office/excel/2006/main">
          <x14:cfRule type="dataBar" id="{5F7E55CF-1733-4F91-AD35-FC876B8F6027}">
            <x14:dataBar minLength="0" maxLength="100" border="1" direction="rightToLeft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E72 E75 E78</xm:sqref>
        </x14:conditionalFormatting>
        <x14:conditionalFormatting xmlns:xm="http://schemas.microsoft.com/office/excel/2006/main">
          <x14:cfRule type="dataBar" id="{46CE52E6-5FB6-4546-B61E-351DA0431EC6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I46:I54</xm:sqref>
        </x14:conditionalFormatting>
        <x14:conditionalFormatting xmlns:xm="http://schemas.microsoft.com/office/excel/2006/main">
          <x14:cfRule type="dataBar" id="{1F6BEC4F-C697-4C5B-A27B-C4A1BA2CE820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M46:M54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CF</vt:lpstr>
      <vt:lpstr>CF!Print_Area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Shota Modebadze</dc:creator>
  <cp:lastModifiedBy>Shota Modebadze</cp:lastModifiedBy>
  <dcterms:created xsi:type="dcterms:W3CDTF">2024-11-28T10:35:04Z</dcterms:created>
  <dcterms:modified xsi:type="dcterms:W3CDTF">2024-11-29T06:38:35Z</dcterms:modified>
</cp:coreProperties>
</file>