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https://d.docs.live.net/89870f9c02b3cf52/Desktop/RE Finance Books/"/>
    </mc:Choice>
  </mc:AlternateContent>
  <xr:revisionPtr revIDLastSave="1265" documentId="11_F25DC773A252ABDACC1048D7991B778C5ADE58EC" xr6:coauthVersionLast="47" xr6:coauthVersionMax="47" xr10:uidLastSave="{0EF94414-DF62-4185-96FA-B250B935E56A}"/>
  <bookViews>
    <workbookView xWindow="-108" yWindow="-108" windowWidth="23256" windowHeight="12456" activeTab="1" xr2:uid="{00000000-000D-0000-FFFF-FFFF00000000}"/>
  </bookViews>
  <sheets>
    <sheet name="Calculator" sheetId="3" r:id="rId1"/>
    <sheet name="Value Drivers" sheetId="2" r:id="rId2"/>
    <sheet name="General Value Tree" sheetId="1" r:id="rId3"/>
  </sheets>
  <definedNames>
    <definedName name="\a">#REF!</definedName>
    <definedName name="\B">#REF!</definedName>
    <definedName name="\C">#REF!</definedName>
    <definedName name="\E">#REF!</definedName>
    <definedName name="\I">#REF!</definedName>
    <definedName name="\m">#REF!</definedName>
    <definedName name="\n">#REF!</definedName>
    <definedName name="\o">#REF!</definedName>
    <definedName name="\P">#REF!</definedName>
    <definedName name="\R">#REF!</definedName>
    <definedName name="\Y">#REF!</definedName>
    <definedName name="\Z">#REF!</definedName>
    <definedName name="__A1">#N/A</definedName>
    <definedName name="__bva1">#REF!</definedName>
    <definedName name="__bva2">#REF!</definedName>
    <definedName name="__bva3">#REF!</definedName>
    <definedName name="__PG1">#REF!</definedName>
    <definedName name="__PG3">#REF!</definedName>
    <definedName name="__SP1">#REF!</definedName>
    <definedName name="__SP10">#REF!</definedName>
    <definedName name="__SP11">#REF!</definedName>
    <definedName name="__SP12">#REF!</definedName>
    <definedName name="__SP13">#REF!</definedName>
    <definedName name="__SP14">#REF!</definedName>
    <definedName name="__SP15">#REF!</definedName>
    <definedName name="__SP16">#REF!</definedName>
    <definedName name="__SP17">#REF!</definedName>
    <definedName name="__SP18">#REF!</definedName>
    <definedName name="__SP19">#REF!</definedName>
    <definedName name="__SP2">#REF!</definedName>
    <definedName name="__SP20">#REF!</definedName>
    <definedName name="__SP3">#REF!</definedName>
    <definedName name="__SP4">#REF!</definedName>
    <definedName name="__SP5">#REF!</definedName>
    <definedName name="__SP7">#REF!</definedName>
    <definedName name="__SP8">#REF!</definedName>
    <definedName name="__SP9">#REF!</definedName>
    <definedName name="_10MAMAYO_M">#REF!</definedName>
    <definedName name="_11MANOVO_M">#REF!</definedName>
    <definedName name="_12MAOCTO_M">#REF!</definedName>
    <definedName name="_13MASEPO_M">#REF!</definedName>
    <definedName name="_14MBAPRO_M">#REF!</definedName>
    <definedName name="_15MBAUGO_M">#REF!</definedName>
    <definedName name="_16MBDECO_M">#REF!</definedName>
    <definedName name="_17MBFEBO_M">#REF!</definedName>
    <definedName name="_18MBJANO_M">#REF!</definedName>
    <definedName name="_19MBJULO_M">#REF!</definedName>
    <definedName name="_1P">#REF!</definedName>
    <definedName name="_20MBJUNO_M">#REF!</definedName>
    <definedName name="_21MBMARO_M">#REF!</definedName>
    <definedName name="_22MBMAYO_M">#REF!</definedName>
    <definedName name="_23MBNOVO_M">#REF!</definedName>
    <definedName name="_24MBSEPO_M">#REF!</definedName>
    <definedName name="_25YAAPRO_M">#REF!</definedName>
    <definedName name="_26YAAUGO_M">#REF!</definedName>
    <definedName name="_27YADECO_M">#REF!</definedName>
    <definedName name="_28YAFEBO_M">#REF!</definedName>
    <definedName name="_29YAJANO_M">#REF!</definedName>
    <definedName name="_2MAAPRO_M">#REF!</definedName>
    <definedName name="_30YAJULO_M">#REF!</definedName>
    <definedName name="_31YAJUNO_M">#REF!</definedName>
    <definedName name="_32YAMARO_M">#REF!</definedName>
    <definedName name="_33YAMAYO_M">#REF!</definedName>
    <definedName name="_34YANOVO_M">#REF!</definedName>
    <definedName name="_35YAOCTO_M">#REF!</definedName>
    <definedName name="_36YASEPO_M">#REF!</definedName>
    <definedName name="_37YBAPRO_M">#REF!</definedName>
    <definedName name="_38YBAUGO_M">#REF!</definedName>
    <definedName name="_39YBDECO_M">#REF!</definedName>
    <definedName name="_3MAAUGO_M">#REF!</definedName>
    <definedName name="_40YBFEBO_M">#REF!</definedName>
    <definedName name="_41YBJANO_M">#REF!</definedName>
    <definedName name="_42YBJULO_M">#REF!</definedName>
    <definedName name="_43YBJUNO_M">#REF!</definedName>
    <definedName name="_44YBMARO_M">#REF!</definedName>
    <definedName name="_45YBMAYO_M">#REF!</definedName>
    <definedName name="_46YBNOVO_M">#REF!</definedName>
    <definedName name="_47YBOCTO_M">#REF!</definedName>
    <definedName name="_48YBSEPO_M">#REF!</definedName>
    <definedName name="_4MADECO_M">#REF!</definedName>
    <definedName name="_5MAFEBO_M">#REF!</definedName>
    <definedName name="_6MAJANO_M">#REF!</definedName>
    <definedName name="_7MAJULO_M">#REF!</definedName>
    <definedName name="_8MAJUNO_M">#REF!</definedName>
    <definedName name="_9MAMARO_M">#REF!</definedName>
    <definedName name="_A1">#N/A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 hidden="1">TRUE</definedName>
    <definedName name="_AtRisk_SimSetting_LiveUpdatePeriod" hidden="1">-1</definedName>
    <definedName name="_AtRisk_SimSetting_MacroMode" hidden="1">0</definedName>
    <definedName name="_AtRisk_SimSetting_MacroRecalculationBehavior" hidden="1">0</definedName>
    <definedName name="_AtRisk_SimSetting_MultipleCPUManualCount" hidden="1">8</definedName>
    <definedName name="_AtRisk_SimSetting_MultipleCPUMode" hidden="1">0</definedName>
    <definedName name="_AtRisk_SimSetting_RandomNumberGenerator" hidden="1">0</definedName>
    <definedName name="_AtRisk_SimSetting_ReportOptionCustomItemCumulativeOverlay01" hidden="1">0</definedName>
    <definedName name="_AtRisk_SimSetting_ReportOptionCustomItemCumulativeOverlay02" hidden="1">0</definedName>
    <definedName name="_AtRisk_SimSetting_ReportOptionCustomItemCumulativeOverlay03" hidden="1">0</definedName>
    <definedName name="_AtRisk_SimSetting_ReportOptionCustomItemCumulativeOverlay04" hidden="1">0</definedName>
    <definedName name="_AtRisk_SimSetting_ReportOptionCustomItemCumulativeOverlay05" hidden="1">0</definedName>
    <definedName name="_AtRisk_SimSetting_ReportOptionCustomItemCumulativeOverlay06" hidden="1">0</definedName>
    <definedName name="_AtRisk_SimSetting_ReportOptionCustomItemDistributionFormat01" hidden="1">1</definedName>
    <definedName name="_AtRisk_SimSetting_ReportOptionCustomItemDistributionFormat02" hidden="1">1</definedName>
    <definedName name="_AtRisk_SimSetting_ReportOptionCustomItemDistributionFormat03" hidden="1">4</definedName>
    <definedName name="_AtRisk_SimSetting_ReportOptionCustomItemDistributionFormat04" hidden="1">1</definedName>
    <definedName name="_AtRisk_SimSetting_ReportOptionCustomItemDistributionFormat05" hidden="1">1</definedName>
    <definedName name="_AtRisk_SimSetting_ReportOptionCustomItemDistributionFormat06" hidden="1">1</definedName>
    <definedName name="_AtRisk_SimSetting_ReportOptionCustomItemGraphFormat01" hidden="1">1</definedName>
    <definedName name="_AtRisk_SimSetting_ReportOptionCustomItemGraphFormat02" hidden="1">1</definedName>
    <definedName name="_AtRisk_SimSetting_ReportOptionCustomItemGraphFormat03" hidden="1">1</definedName>
    <definedName name="_AtRisk_SimSetting_ReportOptionCustomItemGraphFormat04" hidden="1">1</definedName>
    <definedName name="_AtRisk_SimSetting_ReportOptionCustomItemGraphFormat05" hidden="1">1</definedName>
    <definedName name="_AtRisk_SimSetting_ReportOptionCustomItemGraphFormat06" hidden="1">1</definedName>
    <definedName name="_AtRisk_SimSetting_ReportOptionCustomItemItemIndex01" hidden="1">0</definedName>
    <definedName name="_AtRisk_SimSetting_ReportOptionCustomItemItemIndex02" hidden="1">1</definedName>
    <definedName name="_AtRisk_SimSetting_ReportOptionCustomItemItemIndex03" hidden="1">2</definedName>
    <definedName name="_AtRisk_SimSetting_ReportOptionCustomItemItemIndex04" hidden="1">3</definedName>
    <definedName name="_AtRisk_SimSetting_ReportOptionCustomItemItemIndex05" hidden="1">4</definedName>
    <definedName name="_AtRisk_SimSetting_ReportOptionCustomItemItemIndex06" hidden="1">5</definedName>
    <definedName name="_AtRisk_SimSetting_ReportOptionCustomItemItemSize01" hidden="1">0</definedName>
    <definedName name="_AtRisk_SimSetting_ReportOptionCustomItemItemSize02" hidden="1">0</definedName>
    <definedName name="_AtRisk_SimSetting_ReportOptionCustomItemItemSize03" hidden="1">0</definedName>
    <definedName name="_AtRisk_SimSetting_ReportOptionCustomItemItemSize04" hidden="1">0</definedName>
    <definedName name="_AtRisk_SimSetting_ReportOptionCustomItemItemSize05" hidden="1">0</definedName>
    <definedName name="_AtRisk_SimSetting_ReportOptionCustomItemItemSize06" hidden="1">0</definedName>
    <definedName name="_AtRisk_SimSetting_ReportOptionCustomItemItemType01" hidden="1">1</definedName>
    <definedName name="_AtRisk_SimSetting_ReportOptionCustomItemItemType02" hidden="1">5</definedName>
    <definedName name="_AtRisk_SimSetting_ReportOptionCustomItemItemType03" hidden="1">1</definedName>
    <definedName name="_AtRisk_SimSetting_ReportOptionCustomItemItemType04" hidden="1">3</definedName>
    <definedName name="_AtRisk_SimSetting_ReportOptionCustomItemItemType05" hidden="1">2</definedName>
    <definedName name="_AtRisk_SimSetting_ReportOptionCustomItemItemType06" hidden="1">4</definedName>
    <definedName name="_AtRisk_SimSetting_ReportOptionCustomItemLegendType01" hidden="1">0</definedName>
    <definedName name="_AtRisk_SimSetting_ReportOptionCustomItemLegendType02" hidden="1">0</definedName>
    <definedName name="_AtRisk_SimSetting_ReportOptionCustomItemLegendType03" hidden="1">0</definedName>
    <definedName name="_AtRisk_SimSetting_ReportOptionCustomItemLegendType04" hidden="1">0</definedName>
    <definedName name="_AtRisk_SimSetting_ReportOptionCustomItemLegendType05" hidden="1">0</definedName>
    <definedName name="_AtRisk_SimSetting_ReportOptionCustomItemLegendType06" hidden="1">0</definedName>
    <definedName name="_AtRisk_SimSetting_ReportOptionCustomItemsCount" hidden="1">6</definedName>
    <definedName name="_AtRisk_SimSetting_ReportOptionCustomItemSensitivityFormat01" hidden="1">1</definedName>
    <definedName name="_AtRisk_SimSetting_ReportOptionCustomItemSensitivityFormat02" hidden="1">1</definedName>
    <definedName name="_AtRisk_SimSetting_ReportOptionCustomItemSensitivityFormat03" hidden="1">1</definedName>
    <definedName name="_AtRisk_SimSetting_ReportOptionCustomItemSensitivityFormat04" hidden="1">1</definedName>
    <definedName name="_AtRisk_SimSetting_ReportOptionCustomItemSensitivityFormat05" hidden="1">1</definedName>
    <definedName name="_AtRisk_SimSetting_ReportOptionCustomItemSensitivityFormat06" hidden="1">1</definedName>
    <definedName name="_AtRisk_SimSetting_ReportOptionCustomItemSummaryGraphType01" hidden="1">0</definedName>
    <definedName name="_AtRisk_SimSetting_ReportOptionCustomItemSummaryGraphType02" hidden="1">0</definedName>
    <definedName name="_AtRisk_SimSetting_ReportOptionCustomItemSummaryGraphType03" hidden="1">0</definedName>
    <definedName name="_AtRisk_SimSetting_ReportOptionCustomItemSummaryGraphType04" hidden="1">0</definedName>
    <definedName name="_AtRisk_SimSetting_ReportOptionCustomItemSummaryGraphType05" hidden="1">0</definedName>
    <definedName name="_AtRisk_SimSetting_ReportOptionCustomItemSummaryGraphType06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election" hidden="1">1</definedName>
    <definedName name="_AtRisk_SimSetting_ReportOptionReportsFileType" hidden="1">1</definedName>
    <definedName name="_AtRisk_SimSetting_ReportOptionReportStyle" hidden="1">2</definedName>
    <definedName name="_AtRisk_SimSetting_ReportOptionSelectiveQR" hidden="1">FALSE</definedName>
    <definedName name="_AtRisk_SimSetting_ReportsList" hidden="1">1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bva1">#REF!</definedName>
    <definedName name="_bva2">#REF!</definedName>
    <definedName name="_bva3">#REF!</definedName>
    <definedName name="_filterDatabaseActual" hidden="1">#REF!</definedName>
    <definedName name="_PG1">#REF!</definedName>
    <definedName name="_PG3">#REF!</definedName>
    <definedName name="_SP1">#REF!</definedName>
    <definedName name="_SP10">#REF!</definedName>
    <definedName name="_SP11">#REF!</definedName>
    <definedName name="_SP12">#REF!</definedName>
    <definedName name="_SP13">#REF!</definedName>
    <definedName name="_SP14">#REF!</definedName>
    <definedName name="_SP15">#REF!</definedName>
    <definedName name="_SP16">#REF!</definedName>
    <definedName name="_SP17">#REF!</definedName>
    <definedName name="_SP18">#REF!</definedName>
    <definedName name="_SP19">#REF!</definedName>
    <definedName name="_SP2">#REF!</definedName>
    <definedName name="_SP20">#REF!</definedName>
    <definedName name="_SP3">#REF!</definedName>
    <definedName name="_SP4">#REF!</definedName>
    <definedName name="_SP5">#REF!</definedName>
    <definedName name="_SP7">#REF!</definedName>
    <definedName name="_SP8">#REF!</definedName>
    <definedName name="_SP9">#REF!</definedName>
    <definedName name="ab_kategoria">#REF!</definedName>
    <definedName name="ACTAPRFEE">#REF!</definedName>
    <definedName name="ACTAPRINT">#REF!</definedName>
    <definedName name="ACTAUGFEE">#REF!</definedName>
    <definedName name="ACTAUGINT">#REF!</definedName>
    <definedName name="ACTDECFEE">#REF!</definedName>
    <definedName name="ACTDECINT">#REF!</definedName>
    <definedName name="ACTFEBFEE">#REF!</definedName>
    <definedName name="ACTFEBINT">#REF!</definedName>
    <definedName name="ACTJANFEE">#REF!</definedName>
    <definedName name="ACTJANINT">#REF!</definedName>
    <definedName name="ACTJULFEE">#REF!</definedName>
    <definedName name="ACTJULINT">#REF!</definedName>
    <definedName name="ACTJUNFEE">#REF!</definedName>
    <definedName name="ACTJUNINT">#REF!</definedName>
    <definedName name="ACTMARFEE">#REF!</definedName>
    <definedName name="ACTMARINT">#REF!</definedName>
    <definedName name="ACTMAYFEE">#REF!</definedName>
    <definedName name="ACTMAYINT">#REF!</definedName>
    <definedName name="ACTNOVFEE">#REF!</definedName>
    <definedName name="ACTNOVINT">#REF!</definedName>
    <definedName name="ACTOCTFEE">#REF!</definedName>
    <definedName name="ACTOCTINT">#REF!</definedName>
    <definedName name="ACTSEPFEE">#REF!</definedName>
    <definedName name="ACTSEPINT">#REF!</definedName>
    <definedName name="Annual_Sales_Volumes">#REF!</definedName>
    <definedName name="anscount" hidden="1">2</definedName>
    <definedName name="Apr_02">#REF!</definedName>
    <definedName name="Apr_03">#REF!</definedName>
    <definedName name="Apr_04">#REF!</definedName>
    <definedName name="AS2DocOpenMode" hidden="1">"AS2DocumentEdit"</definedName>
    <definedName name="ASSUMPTIONS">#REF!</definedName>
    <definedName name="Aug_02">#REF!</definedName>
    <definedName name="Aug_03">#REF!</definedName>
    <definedName name="Aug_04">#REF!</definedName>
    <definedName name="ayy">#REF!</definedName>
    <definedName name="BALANCE">#REF!</definedName>
    <definedName name="Beg_Bal">#REF!</definedName>
    <definedName name="BREAKEVEN">#REF!</definedName>
    <definedName name="BTC">#REF!</definedName>
    <definedName name="BUD">#REF!</definedName>
    <definedName name="BUDAPRFEE">#REF!</definedName>
    <definedName name="BUDAPRINT">#REF!</definedName>
    <definedName name="BUDAUGFEE">#REF!</definedName>
    <definedName name="BUDAUGINT">#REF!</definedName>
    <definedName name="BUDDECFEE">#REF!</definedName>
    <definedName name="BUDDECINT">#REF!</definedName>
    <definedName name="BUDFEBFEE">#REF!</definedName>
    <definedName name="BUDFEBINT">#REF!</definedName>
    <definedName name="BUDGET">#REF!</definedName>
    <definedName name="Budget_share">#REF!</definedName>
    <definedName name="BUDJANFEE">#REF!</definedName>
    <definedName name="BUDJANINT">#REF!</definedName>
    <definedName name="BUDJULFEE">#REF!</definedName>
    <definedName name="BUDJULINT">#REF!</definedName>
    <definedName name="BUDJUNFEE">#REF!</definedName>
    <definedName name="BUDJUNINT">#REF!</definedName>
    <definedName name="BUDMARFEE">#REF!</definedName>
    <definedName name="BUDMARINT">#REF!</definedName>
    <definedName name="BUDMAYFEE">#REF!</definedName>
    <definedName name="BUDMAYINT">#REF!</definedName>
    <definedName name="BUDNOVFEE">#REF!</definedName>
    <definedName name="BUDNOVINT">#REF!</definedName>
    <definedName name="BUDOCTFEE">#REF!</definedName>
    <definedName name="BUDOCTINT">#REF!</definedName>
    <definedName name="BUDSEPFEE">#REF!</definedName>
    <definedName name="BUDSEPINT">#REF!</definedName>
    <definedName name="ca">#REF!</definedName>
    <definedName name="CASHFLOW">#REF!</definedName>
    <definedName name="CASHFLOW1_5">#REF!</definedName>
    <definedName name="CFAPRACT">#REF!</definedName>
    <definedName name="CFAPRBUD">#REF!</definedName>
    <definedName name="CFAUGACT">#REF!</definedName>
    <definedName name="CFAUGBUD">#REF!</definedName>
    <definedName name="CFDECACT">#REF!</definedName>
    <definedName name="CFDECBUD">#REF!</definedName>
    <definedName name="CFFEBACT">#REF!</definedName>
    <definedName name="CFFEBBUD">#REF!</definedName>
    <definedName name="CFJANACT">#REF!</definedName>
    <definedName name="CFJANBUD">#REF!</definedName>
    <definedName name="CFJULACT">#REF!</definedName>
    <definedName name="CFJULBUD">#REF!</definedName>
    <definedName name="CFJUNACT">#REF!</definedName>
    <definedName name="CFJUNBUD">#REF!</definedName>
    <definedName name="CFMARACT">#REF!</definedName>
    <definedName name="CFMARBUD">#REF!</definedName>
    <definedName name="CFMAYACT">#REF!</definedName>
    <definedName name="CFMAYBUD">#REF!</definedName>
    <definedName name="CFNOVACT">#REF!</definedName>
    <definedName name="CFNOVBUD">#REF!</definedName>
    <definedName name="CFOCTACT">#REF!</definedName>
    <definedName name="CFOCTBUD">#REF!</definedName>
    <definedName name="CFSEPACT">#REF!</definedName>
    <definedName name="CFSEPBUD">#REF!</definedName>
    <definedName name="CKWAPRBUD">#REF!</definedName>
    <definedName name="CKWAUGBUD">#REF!</definedName>
    <definedName name="CKWDECBUD">#REF!</definedName>
    <definedName name="CKWFEBBUD">#REF!</definedName>
    <definedName name="CKWJANBUD">#REF!</definedName>
    <definedName name="CKWJULBUD">#REF!</definedName>
    <definedName name="CKWJUNBUD">#REF!</definedName>
    <definedName name="CKWMARBUD">#REF!</definedName>
    <definedName name="CKWMAYBUD">#REF!</definedName>
    <definedName name="CKWNOVBUD">#REF!</definedName>
    <definedName name="CKWOCTBUD">#REF!</definedName>
    <definedName name="CKWSEPBUD">#REF!</definedName>
    <definedName name="Co_Name">#REF!</definedName>
    <definedName name="coa">#REF!</definedName>
    <definedName name="code">#REF!</definedName>
    <definedName name="codes">#REF!</definedName>
    <definedName name="Com_losses_1">#REF!</definedName>
    <definedName name="Com_losses_2">#REF!</definedName>
    <definedName name="CompOt">[0]!CompOt</definedName>
    <definedName name="CompRas">[0]!CompRas</definedName>
    <definedName name="CPKAPRACT">#REF!</definedName>
    <definedName name="CPKAPRBUD">#REF!</definedName>
    <definedName name="CPKAUGACT">#REF!</definedName>
    <definedName name="CPKAUGBUD">#REF!</definedName>
    <definedName name="CPKDECACT">#REF!</definedName>
    <definedName name="CPKDECBUD">#REF!</definedName>
    <definedName name="CPKFEBACT">#REF!</definedName>
    <definedName name="CPKFEBBUD">#REF!</definedName>
    <definedName name="CPKJANACT">#REF!</definedName>
    <definedName name="CPKJANBUD">#REF!</definedName>
    <definedName name="CPKJULACT">#REF!</definedName>
    <definedName name="CPKJULBUD">#REF!</definedName>
    <definedName name="CPKJUNACT">#REF!</definedName>
    <definedName name="CPKJUNBUD">#REF!</definedName>
    <definedName name="CPKMARACT">#REF!</definedName>
    <definedName name="CPKMARBUD">#REF!</definedName>
    <definedName name="CPKMAYACT">#REF!</definedName>
    <definedName name="CPKMAYBUD">#REF!</definedName>
    <definedName name="CPKNOVACT">#REF!</definedName>
    <definedName name="CPKNOVBUD">#REF!</definedName>
    <definedName name="CPKOCTACT">#REF!</definedName>
    <definedName name="CPKOCTBUD">#REF!</definedName>
    <definedName name="CPKSEPACT">#REF!</definedName>
    <definedName name="CPKSEPBUD">#REF!</definedName>
    <definedName name="CTSN">#REF!</definedName>
    <definedName name="curr">#REF!</definedName>
    <definedName name="Current">#REF!</definedName>
    <definedName name="Data">#REF!</definedName>
    <definedName name="DATALED">#REF!</definedName>
    <definedName name="dd">#REF!</definedName>
    <definedName name="Dec_02">#REF!</definedName>
    <definedName name="Dec_03">#REF!</definedName>
    <definedName name="Dec_04">#REF!</definedName>
    <definedName name="depp">#REF!</definedName>
    <definedName name="Depreciation_Period_Book">#REF!</definedName>
    <definedName name="Depreciation_Period_Tax">#REF!</definedName>
    <definedName name="Div_RE">#REF!</definedName>
    <definedName name="Div_Rob">#REF!</definedName>
    <definedName name="dr">#REF!</definedName>
    <definedName name="EffectiveTariff">#REF!</definedName>
    <definedName name="Efficiency">#REF!</definedName>
    <definedName name="EGHT">#REF!</definedName>
    <definedName name="EIGHT">#REF!</definedName>
    <definedName name="ELEV">#REF!</definedName>
    <definedName name="End_Bal">#REF!</definedName>
    <definedName name="Entry10">#REF!</definedName>
    <definedName name="enttax">#REF!</definedName>
    <definedName name="EPS">#REF!</definedName>
    <definedName name="EPSAPRACT">#REF!</definedName>
    <definedName name="EPSAPRBUD">#REF!</definedName>
    <definedName name="EPSAUGACT">#REF!</definedName>
    <definedName name="EPSAUGBUD">#REF!</definedName>
    <definedName name="EPSDECACT">#REF!</definedName>
    <definedName name="EPSDECBUD">#REF!</definedName>
    <definedName name="EPSFEBACT">#REF!</definedName>
    <definedName name="EPSFEBBUD">#REF!</definedName>
    <definedName name="EPSJANACT">#REF!</definedName>
    <definedName name="EPSJANBUD">#REF!</definedName>
    <definedName name="EPSJULACT">#REF!</definedName>
    <definedName name="EPSJULBUD">#REF!</definedName>
    <definedName name="EPSJUNACT">#REF!</definedName>
    <definedName name="EPSJUNBUD">#REF!</definedName>
    <definedName name="EPSMARACT">#REF!</definedName>
    <definedName name="EPSMARBUD">#REF!</definedName>
    <definedName name="EPSMAYACT">#REF!</definedName>
    <definedName name="EPSMAYBUD">#REF!</definedName>
    <definedName name="EPSNOVACT">#REF!</definedName>
    <definedName name="EPSNOVBUD">#REF!</definedName>
    <definedName name="EPSOCTACT">#REF!</definedName>
    <definedName name="EPSOCTBUD">#REF!</definedName>
    <definedName name="EPSSEPACT">#REF!</definedName>
    <definedName name="EPSSEPBUD">#REF!</definedName>
    <definedName name="EQMARBUD">#REF!</definedName>
    <definedName name="Equity_Injection">#REF!</definedName>
    <definedName name="Equity_Plan">#REF!</definedName>
    <definedName name="ew">[0]!ew</definedName>
    <definedName name="ex">#REF!</definedName>
    <definedName name="ExRate">#REF!</definedName>
    <definedName name="Extra_Pay">#REF!</definedName>
    <definedName name="FCAPRACT">#REF!</definedName>
    <definedName name="FCAPRBUD">#REF!</definedName>
    <definedName name="FCAUGACT">#REF!</definedName>
    <definedName name="FCAUGBUD">#REF!</definedName>
    <definedName name="FCDECACT">#REF!</definedName>
    <definedName name="FCDECBUD">#REF!</definedName>
    <definedName name="FCFEBACT">#REF!</definedName>
    <definedName name="FCFEBBUD">#REF!</definedName>
    <definedName name="FCJANACT">#REF!</definedName>
    <definedName name="FCJANBUD">#REF!</definedName>
    <definedName name="FCJULACT">#REF!</definedName>
    <definedName name="FCJULBUD">#REF!</definedName>
    <definedName name="FCJUNACT">#REF!</definedName>
    <definedName name="FCJUNBUD">#REF!</definedName>
    <definedName name="FCMARACT">#REF!</definedName>
    <definedName name="FCMARBUD">#REF!</definedName>
    <definedName name="FCMAYACT">#REF!</definedName>
    <definedName name="FCMAYBUD">#REF!</definedName>
    <definedName name="FCNOVACT">#REF!</definedName>
    <definedName name="FCNOVBUD">#REF!</definedName>
    <definedName name="FCOCTACT">#REF!</definedName>
    <definedName name="FCOCTBUD">#REF!</definedName>
    <definedName name="FCSEPACT">#REF!</definedName>
    <definedName name="FCSEPBUD">#REF!</definedName>
    <definedName name="Feb_02">#REF!</definedName>
    <definedName name="Feb_03">#REF!</definedName>
    <definedName name="Feb_04">#REF!</definedName>
    <definedName name="FF">#REF!</definedName>
    <definedName name="fff">#REF!</definedName>
    <definedName name="ffffff">#REF!</definedName>
    <definedName name="fg">[0]!fg</definedName>
    <definedName name="FIF">#REF!</definedName>
    <definedName name="FIFE">#REF!</definedName>
    <definedName name="five">#REF!</definedName>
    <definedName name="Fixed_Assets">#REF!</definedName>
    <definedName name="FOUR">#REF!</definedName>
    <definedName name="Fuel">#REF!</definedName>
    <definedName name="Full_Print">#REF!</definedName>
    <definedName name="ga">#REF!</definedName>
    <definedName name="genadm">#REF!</definedName>
    <definedName name="GL">#REF!</definedName>
    <definedName name="GOIAPRACT">#REF!</definedName>
    <definedName name="GOIAPRBUD">#REF!</definedName>
    <definedName name="GOIAUGACT">#REF!</definedName>
    <definedName name="GOIAUGBUD">#REF!</definedName>
    <definedName name="GOIDECACT">#REF!</definedName>
    <definedName name="goidecbud">#REF!</definedName>
    <definedName name="GOIFEBACT">#REF!</definedName>
    <definedName name="GOIFEBBUD">#REF!</definedName>
    <definedName name="GOIJANACT">#REF!</definedName>
    <definedName name="GOIJANBUD">#REF!</definedName>
    <definedName name="GOIJULACT">#REF!</definedName>
    <definedName name="GOIJULBUD">#REF!</definedName>
    <definedName name="GOIJUNACT">#REF!</definedName>
    <definedName name="GOIJUNBUD">#REF!</definedName>
    <definedName name="GOIMARACT">#REF!</definedName>
    <definedName name="GOIMARBUD">#REF!</definedName>
    <definedName name="GOIMAYACT">#REF!</definedName>
    <definedName name="GOIMAYBUD">#REF!</definedName>
    <definedName name="GOINOVACT">#REF!</definedName>
    <definedName name="GOINOVBUD">#REF!</definedName>
    <definedName name="GOIOCTACT">#REF!</definedName>
    <definedName name="GOIOCTBUD">#REF!</definedName>
    <definedName name="GOISEPACT">#REF!</definedName>
    <definedName name="GOISEPBUD">#REF!</definedName>
    <definedName name="gy">#REF!</definedName>
    <definedName name="Header_Row">ROW(#REF!)</definedName>
    <definedName name="hh">#REF!</definedName>
    <definedName name="Hyp_code">#REF!</definedName>
    <definedName name="hypcc">#REF!</definedName>
    <definedName name="hyper">#REF!</definedName>
    <definedName name="ii">#REF!</definedName>
    <definedName name="inc">#REF!</definedName>
    <definedName name="INCOME">#REF!</definedName>
    <definedName name="Industrial_share">#REF!</definedName>
    <definedName name="Int">#REF!</definedName>
    <definedName name="Interest_Rate">#REF!</definedName>
    <definedName name="J">[0]!J</definedName>
    <definedName name="Jan_02">#REF!</definedName>
    <definedName name="Jan_03">#REF!</definedName>
    <definedName name="Jan_04">#REF!</definedName>
    <definedName name="JANCFACT">#REF!</definedName>
    <definedName name="jj">#REF!</definedName>
    <definedName name="Jul_02">#REF!</definedName>
    <definedName name="Jul_03">#REF!</definedName>
    <definedName name="Jul_04">#REF!</definedName>
    <definedName name="Jun_02">#REF!</definedName>
    <definedName name="Jun_03">#REF!</definedName>
    <definedName name="Jun_04">#REF!</definedName>
    <definedName name="k">[0]!k</definedName>
    <definedName name="Last_Row">IF(Values_Entered,Header_Row+Number_of_Payments,Header_Row)</definedName>
    <definedName name="Loan_Amount">#REF!</definedName>
    <definedName name="Loan_Start">#REF!</definedName>
    <definedName name="Loan_Years">#REF!</definedName>
    <definedName name="lol">#REF!</definedName>
    <definedName name="MAAPRCAP">#REF!</definedName>
    <definedName name="MAAPRCO">#REF!</definedName>
    <definedName name="MAAPRCOAL">#REF!</definedName>
    <definedName name="MAAPRDA">#REF!</definedName>
    <definedName name="MAAPRDEP">#REF!</definedName>
    <definedName name="MAAPREOS">#REF!</definedName>
    <definedName name="MAAPREQ">#REF!</definedName>
    <definedName name="MAAPRIAT">#REF!</definedName>
    <definedName name="MAAPRIBIT">#REF!</definedName>
    <definedName name="MAAPRINT">#REF!</definedName>
    <definedName name="MAAPRISN">#REF!</definedName>
    <definedName name="MAAPRNETCONT">#REF!</definedName>
    <definedName name="MAAPRSTEAM">#REF!</definedName>
    <definedName name="MAAPRTAX">#REF!</definedName>
    <definedName name="MAAPRTO">#REF!</definedName>
    <definedName name="MAAPRWHEEL">#REF!</definedName>
    <definedName name="MAAUGCAP">#REF!</definedName>
    <definedName name="MAAUGCO">#REF!</definedName>
    <definedName name="MAAUGCOAL">#REF!</definedName>
    <definedName name="MAAUGDA">#REF!</definedName>
    <definedName name="MAAUGDEP">#REF!</definedName>
    <definedName name="MAAUGEOS">#REF!</definedName>
    <definedName name="MAAUGEQ">#REF!</definedName>
    <definedName name="MAAUGIAT">#REF!</definedName>
    <definedName name="MAAUGIBIT">#REF!</definedName>
    <definedName name="MAAUGINT">#REF!</definedName>
    <definedName name="MAAUGISN">#REF!</definedName>
    <definedName name="MAAUGNETCONT">#REF!</definedName>
    <definedName name="MAAUGSTEAM">#REF!</definedName>
    <definedName name="MAAUGTAX">#REF!</definedName>
    <definedName name="MAAUGTO">#REF!</definedName>
    <definedName name="MAAUGWHEEL">#REF!</definedName>
    <definedName name="MAAUTIAT">#REF!</definedName>
    <definedName name="MADECCAP">#REF!</definedName>
    <definedName name="MADECCO">#REF!</definedName>
    <definedName name="MADECCOAL">#REF!</definedName>
    <definedName name="MADECDA">#REF!</definedName>
    <definedName name="MADECDEP">#REF!</definedName>
    <definedName name="MADECEOS">#REF!</definedName>
    <definedName name="MADECEQ">#REF!</definedName>
    <definedName name="MADECIAT">#REF!</definedName>
    <definedName name="MADECIBIT">#REF!</definedName>
    <definedName name="MADECINT">#REF!</definedName>
    <definedName name="MADECISN">#REF!</definedName>
    <definedName name="MADECNETCONT">#REF!</definedName>
    <definedName name="MADECSTEAM">#REF!</definedName>
    <definedName name="MADECTAX">#REF!</definedName>
    <definedName name="MADECTO">#REF!</definedName>
    <definedName name="MADECWHEEL">#REF!</definedName>
    <definedName name="MAFEBCAP">#REF!</definedName>
    <definedName name="MAFEBCO">#REF!</definedName>
    <definedName name="MAFEBCOAL">#REF!</definedName>
    <definedName name="MAFEBDA">#REF!</definedName>
    <definedName name="MAFEBDEP">#REF!</definedName>
    <definedName name="MAFEBEOS">#REF!</definedName>
    <definedName name="MAFEBEQ">#REF!</definedName>
    <definedName name="MAFEBIAT">#REF!</definedName>
    <definedName name="MAFEBIBIT">#REF!</definedName>
    <definedName name="MAFEBINT">#REF!</definedName>
    <definedName name="MAFEBISN">#REF!</definedName>
    <definedName name="MAFEBNETCONT">#REF!</definedName>
    <definedName name="MAFEBSTEAM">#REF!</definedName>
    <definedName name="MAFEBTAX">#REF!</definedName>
    <definedName name="MAFEBTO">#REF!</definedName>
    <definedName name="MAFEBWHEEL">#REF!</definedName>
    <definedName name="MAGWAPR">#REF!</definedName>
    <definedName name="MAGWAUG">#REF!</definedName>
    <definedName name="MAGWFEB">#REF!</definedName>
    <definedName name="MAGWJAN">#REF!</definedName>
    <definedName name="MAGWJUL">#REF!</definedName>
    <definedName name="MAGWJUN">#REF!</definedName>
    <definedName name="MAGWMAR">#REF!</definedName>
    <definedName name="MAGWMAY">#REF!</definedName>
    <definedName name="MAIBITJUL">#REF!</definedName>
    <definedName name="MAIBITJUN">#REF!</definedName>
    <definedName name="MAIBITMAY">#REF!</definedName>
    <definedName name="Maintenance">#REF!</definedName>
    <definedName name="MAISNAPR">#REF!</definedName>
    <definedName name="MAISNFEB">#REF!</definedName>
    <definedName name="MAISNJAN">#REF!</definedName>
    <definedName name="MAISNJUL">#REF!</definedName>
    <definedName name="MAISNJUN">#REF!</definedName>
    <definedName name="MAISNMAR">#REF!</definedName>
    <definedName name="MAISNMAY">#REF!</definedName>
    <definedName name="MAJANCAP">#REF!</definedName>
    <definedName name="MAJANCO">#REF!</definedName>
    <definedName name="MAJANCOAL">#REF!</definedName>
    <definedName name="MAJANDA">#REF!</definedName>
    <definedName name="MAJANDEP">#REF!</definedName>
    <definedName name="MAJANEOS">#REF!</definedName>
    <definedName name="MAJANEQ">#REF!</definedName>
    <definedName name="MAJANIAT">#REF!</definedName>
    <definedName name="MAJANIBIT">#REF!</definedName>
    <definedName name="MAJANINT">#REF!</definedName>
    <definedName name="MAJANISN">#REF!</definedName>
    <definedName name="MAJANNETCONT">#REF!</definedName>
    <definedName name="MAJANSTEAM">#REF!</definedName>
    <definedName name="MAJANTAX">#REF!</definedName>
    <definedName name="MAJANTO">#REF!</definedName>
    <definedName name="MAJANWHEEL">#REF!</definedName>
    <definedName name="MAJULCAP">#REF!</definedName>
    <definedName name="MAJULCO">#REF!</definedName>
    <definedName name="MAJULCOAL">#REF!</definedName>
    <definedName name="MAJULDA">#REF!</definedName>
    <definedName name="MAJULDEP">#REF!</definedName>
    <definedName name="MAJULEOS">#REF!</definedName>
    <definedName name="MAJULEQ">#REF!</definedName>
    <definedName name="MAJULIAT">#REF!</definedName>
    <definedName name="MAJULINT">#REF!</definedName>
    <definedName name="MAJULISN">#REF!</definedName>
    <definedName name="MAJULNETCONT">#REF!</definedName>
    <definedName name="MAJULSTEAM">#REF!</definedName>
    <definedName name="MAJULTAX">#REF!</definedName>
    <definedName name="MAJULTO">#REF!</definedName>
    <definedName name="MAJULWHEEL">#REF!</definedName>
    <definedName name="MAJUNCAP">#REF!</definedName>
    <definedName name="MAJUNCO">#REF!</definedName>
    <definedName name="MAJUNCOAL">#REF!</definedName>
    <definedName name="MAJUNDA">#REF!</definedName>
    <definedName name="MAJUNDEP">#REF!</definedName>
    <definedName name="MAJUNEOS">#REF!</definedName>
    <definedName name="MAJUNEQ">#REF!</definedName>
    <definedName name="MAJUNIAT">#REF!</definedName>
    <definedName name="MAJUNIBIT">#REF!</definedName>
    <definedName name="MAJUNINT">#REF!</definedName>
    <definedName name="MAJUNISN">#REF!</definedName>
    <definedName name="MAJUNNETCONT">#REF!</definedName>
    <definedName name="MAJUNSTEAM">#REF!</definedName>
    <definedName name="MAJUNTAX">#REF!</definedName>
    <definedName name="MAJUNTO">#REF!</definedName>
    <definedName name="MAJUNWHEEL">#REF!</definedName>
    <definedName name="MAMARCAP">#REF!</definedName>
    <definedName name="MAMARCO">#REF!</definedName>
    <definedName name="MAMARCOAL">#REF!</definedName>
    <definedName name="MAMARDA">#REF!</definedName>
    <definedName name="MAMARDEP">#REF!</definedName>
    <definedName name="MAMAREOS">#REF!</definedName>
    <definedName name="MAMAREQ">#REF!</definedName>
    <definedName name="MAMARIAT">#REF!</definedName>
    <definedName name="MAMARIBIT">#REF!</definedName>
    <definedName name="MAMARINT">#REF!</definedName>
    <definedName name="MAMARISN">#REF!</definedName>
    <definedName name="MAMARNETCONT">#REF!</definedName>
    <definedName name="MAMARSTEAM">#REF!</definedName>
    <definedName name="MAMARTAX">#REF!</definedName>
    <definedName name="MAMARTO">#REF!</definedName>
    <definedName name="MAMARWHEEL">#REF!</definedName>
    <definedName name="MAMAYCAP">#REF!</definedName>
    <definedName name="MAMAYCO">#REF!</definedName>
    <definedName name="MAMAYCOAL">#REF!</definedName>
    <definedName name="MAMAYDA">#REF!</definedName>
    <definedName name="MAMAYDEP">#REF!</definedName>
    <definedName name="MAMAYEOS">#REF!</definedName>
    <definedName name="MAMAYEQ">#REF!</definedName>
    <definedName name="MAMAYIAT">#REF!</definedName>
    <definedName name="MAMAYIBIT">#REF!</definedName>
    <definedName name="MAMAYINT">#REF!</definedName>
    <definedName name="MAMAYISN">#REF!</definedName>
    <definedName name="MAMAYNETCONT">#REF!</definedName>
    <definedName name="MAMAYSTEAM">#REF!</definedName>
    <definedName name="MAMAYTAX">#REF!</definedName>
    <definedName name="MAMAYTO">#REF!</definedName>
    <definedName name="MAMAYWHEEL">#REF!</definedName>
    <definedName name="MAMIAPR">#REF!</definedName>
    <definedName name="MAMIAUG">#REF!</definedName>
    <definedName name="MAMIDEC">#REF!</definedName>
    <definedName name="MAMIFEB">#REF!</definedName>
    <definedName name="MAMIJAN">#REF!</definedName>
    <definedName name="MAMIJUL">#REF!</definedName>
    <definedName name="MAMIJUN">#REF!</definedName>
    <definedName name="MAMIMAR">#REF!</definedName>
    <definedName name="MAMIMAY">#REF!</definedName>
    <definedName name="MAMINOV">#REF!</definedName>
    <definedName name="MAMIOCT">#REF!</definedName>
    <definedName name="MAMISEP">#REF!</definedName>
    <definedName name="MANOVCAP">#REF!</definedName>
    <definedName name="MANOVCO">#REF!</definedName>
    <definedName name="MANOVCOAL">#REF!</definedName>
    <definedName name="MANOVDA">#REF!</definedName>
    <definedName name="MANOVDEP">#REF!</definedName>
    <definedName name="MANOVEOS">#REF!</definedName>
    <definedName name="MANOVEQ">#REF!</definedName>
    <definedName name="MANOVIAT">#REF!</definedName>
    <definedName name="MANOVIBIT">#REF!</definedName>
    <definedName name="MANOVINT">#REF!</definedName>
    <definedName name="MANOVISN">#REF!</definedName>
    <definedName name="MANOVNETCONT">#REF!</definedName>
    <definedName name="MANOVSTEAM">#REF!</definedName>
    <definedName name="MANOVTAX">#REF!</definedName>
    <definedName name="MANOVTO">#REF!</definedName>
    <definedName name="MANOVWHEEL">#REF!</definedName>
    <definedName name="MAOCTCAP">#REF!</definedName>
    <definedName name="MAOCTCO">#REF!</definedName>
    <definedName name="MAOCTCOAL">#REF!</definedName>
    <definedName name="MAOCTDA">#REF!</definedName>
    <definedName name="MAOCTDEP">#REF!</definedName>
    <definedName name="MAOCTEOS">#REF!</definedName>
    <definedName name="MAOCTEQ">#REF!</definedName>
    <definedName name="MAOCTIAT">#REF!</definedName>
    <definedName name="MAOCTIBIT">#REF!</definedName>
    <definedName name="MAOCTINT">#REF!</definedName>
    <definedName name="MAOCTISN">#REF!</definedName>
    <definedName name="MAOCTNETCONT">#REF!</definedName>
    <definedName name="MAOCTSTEAM">#REF!</definedName>
    <definedName name="MAOCTTAX">#REF!</definedName>
    <definedName name="MAOCTTO">#REF!</definedName>
    <definedName name="MAOCTWHEEL">#REF!</definedName>
    <definedName name="Mar_02">#REF!</definedName>
    <definedName name="Mar_03">#REF!</definedName>
    <definedName name="Mar_04">#REF!</definedName>
    <definedName name="march">#REF!</definedName>
    <definedName name="MASEPCAP">#REF!</definedName>
    <definedName name="MASEPCO">#REF!</definedName>
    <definedName name="MASEPCOAL">#REF!</definedName>
    <definedName name="MASEPDA">#REF!</definedName>
    <definedName name="MASEPDEP">#REF!</definedName>
    <definedName name="MASEPEOS">#REF!</definedName>
    <definedName name="MASEPEQ">#REF!</definedName>
    <definedName name="MASEPIAT">#REF!</definedName>
    <definedName name="MASEPIBIT">#REF!</definedName>
    <definedName name="MASEPINT">#REF!</definedName>
    <definedName name="MASEPISN">#REF!</definedName>
    <definedName name="MASEPNETCONT">#REF!</definedName>
    <definedName name="MASEPSTEAM">#REF!</definedName>
    <definedName name="MASEPTAX">#REF!</definedName>
    <definedName name="MASEPTO">#REF!</definedName>
    <definedName name="MASEPWHEEL">#REF!</definedName>
    <definedName name="May_02">#REF!</definedName>
    <definedName name="May_03">#REF!</definedName>
    <definedName name="May_04">#REF!</definedName>
    <definedName name="MAYREVBUD">#REF!</definedName>
    <definedName name="MBAPRBANKINT">#REF!</definedName>
    <definedName name="MBAPRCAP">#REF!</definedName>
    <definedName name="MBAPRCO">#REF!</definedName>
    <definedName name="MBAPRCOAL">#REF!</definedName>
    <definedName name="MBAPRDA">#REF!</definedName>
    <definedName name="MBAPRDEP">#REF!</definedName>
    <definedName name="MBAPREOS">#REF!</definedName>
    <definedName name="MBAPREQ">#REF!</definedName>
    <definedName name="MBAPRIAT">#REF!</definedName>
    <definedName name="MBAPRIBIT">#REF!</definedName>
    <definedName name="MBAPRINT">#REF!</definedName>
    <definedName name="MBAPRNETCONT">#REF!</definedName>
    <definedName name="MBAPRSTEAM">#REF!</definedName>
    <definedName name="MBAPRTAX">#REF!</definedName>
    <definedName name="MBAPRTO">#REF!</definedName>
    <definedName name="MBAPRWHEEL">#REF!</definedName>
    <definedName name="MBAUGBANKINT">#REF!</definedName>
    <definedName name="MBAUGCAP">#REF!</definedName>
    <definedName name="MBAUGCO">#REF!</definedName>
    <definedName name="MBAUGCOAL">#REF!</definedName>
    <definedName name="MBAUGDA">#REF!</definedName>
    <definedName name="MBAUGDEP">#REF!</definedName>
    <definedName name="MBAUGEOS">#REF!</definedName>
    <definedName name="MBAUGEQ">#REF!</definedName>
    <definedName name="MBAUGIAT">#REF!</definedName>
    <definedName name="MBAUGIBIT">#REF!</definedName>
    <definedName name="MBAUGINT">#REF!</definedName>
    <definedName name="MBAUGNETCONT">#REF!</definedName>
    <definedName name="MBAUGSTEAM">#REF!</definedName>
    <definedName name="MBAUGTAX">#REF!</definedName>
    <definedName name="MBAUGTO">#REF!</definedName>
    <definedName name="MBAUGWHEEL">#REF!</definedName>
    <definedName name="MBDECBANKINT">#REF!</definedName>
    <definedName name="MBDECCAP">#REF!</definedName>
    <definedName name="MBDECCO">#REF!</definedName>
    <definedName name="MBDECCOAL">#REF!</definedName>
    <definedName name="MBDECDEP">#REF!</definedName>
    <definedName name="MBDECEOS">#REF!</definedName>
    <definedName name="MBDECEQ">#REF!</definedName>
    <definedName name="MBDECIAT">#REF!</definedName>
    <definedName name="MBDECIBIT">#REF!</definedName>
    <definedName name="MBDECINT">#REF!</definedName>
    <definedName name="MBDECNETCONT">#REF!</definedName>
    <definedName name="MBDECSTEAM">#REF!</definedName>
    <definedName name="MBDECTAX">#REF!</definedName>
    <definedName name="MBDECTO">#REF!</definedName>
    <definedName name="MBDECWHEEL">#REF!</definedName>
    <definedName name="MBFEBBANKINT">#REF!</definedName>
    <definedName name="MBFEBCAP">#REF!</definedName>
    <definedName name="MBFEBCO">#REF!</definedName>
    <definedName name="MBFEBCOAL">#REF!</definedName>
    <definedName name="MBFEBDA">#REF!</definedName>
    <definedName name="MBFEBDEP">#REF!</definedName>
    <definedName name="MBFEBEOS">#REF!</definedName>
    <definedName name="MBFEBEQ">#REF!</definedName>
    <definedName name="MBFEBIAT">#REF!</definedName>
    <definedName name="MBFEBIBIT">#REF!</definedName>
    <definedName name="MBFEBINT">#REF!</definedName>
    <definedName name="MBFEBNETCONT">#REF!</definedName>
    <definedName name="MBFEBSTEAM">#REF!</definedName>
    <definedName name="MBFEBTAX">#REF!</definedName>
    <definedName name="MBFEBTO">#REF!</definedName>
    <definedName name="MBFEBWHEEL">#REF!</definedName>
    <definedName name="MBISNAPR">#REF!</definedName>
    <definedName name="MBISNAUG">#REF!</definedName>
    <definedName name="MBISNDEC">#REF!</definedName>
    <definedName name="MBISNFEB">#REF!</definedName>
    <definedName name="MBISNJAN">#REF!</definedName>
    <definedName name="MBISNJUL">#REF!</definedName>
    <definedName name="MBISNJUN">#REF!</definedName>
    <definedName name="MBISNMAR">#REF!</definedName>
    <definedName name="MBISNMAY">#REF!</definedName>
    <definedName name="MBISNNOV">#REF!</definedName>
    <definedName name="MBISNOCT">#REF!</definedName>
    <definedName name="MBISNSEP">#REF!</definedName>
    <definedName name="MBJANBANKINT">#REF!</definedName>
    <definedName name="MBJANCAP">#REF!</definedName>
    <definedName name="MBJANCO">#REF!</definedName>
    <definedName name="MBJANCOAL">#REF!</definedName>
    <definedName name="MBJANDA">#REF!</definedName>
    <definedName name="MBJANDEP">#REF!</definedName>
    <definedName name="MBJANEOS">#REF!</definedName>
    <definedName name="MBJANEQ">#REF!</definedName>
    <definedName name="MBJANIAT">#REF!</definedName>
    <definedName name="MBJANIBIT">#REF!</definedName>
    <definedName name="MBJANINT">#REF!</definedName>
    <definedName name="MBJANNETCONT">#REF!</definedName>
    <definedName name="MBJANSTEAM">#REF!</definedName>
    <definedName name="MBJANTAX">#REF!</definedName>
    <definedName name="MBJANWHEEL">#REF!</definedName>
    <definedName name="MBJULBANKINT">#REF!</definedName>
    <definedName name="MBJULCAP">#REF!</definedName>
    <definedName name="MBJULCO">#REF!</definedName>
    <definedName name="MBJULCOAL">#REF!</definedName>
    <definedName name="MBJULDA">#REF!</definedName>
    <definedName name="MBJULDEP">#REF!</definedName>
    <definedName name="MBJULEOS">#REF!</definedName>
    <definedName name="MBJULEQ">#REF!</definedName>
    <definedName name="MBJULIAT">#REF!</definedName>
    <definedName name="MBJULIBIT">#REF!</definedName>
    <definedName name="MBJULINT">#REF!</definedName>
    <definedName name="MBJULNETCONT">#REF!</definedName>
    <definedName name="MBJULSTEAM">#REF!</definedName>
    <definedName name="MBJULTAX">#REF!</definedName>
    <definedName name="MBJULTO">#REF!</definedName>
    <definedName name="MBJULWHEEL">#REF!</definedName>
    <definedName name="MBJUNBANKINT">#REF!</definedName>
    <definedName name="MBJUNCAP">#REF!</definedName>
    <definedName name="MBJUNCO">#REF!</definedName>
    <definedName name="MBJUNCOAL">#REF!</definedName>
    <definedName name="MBJUNDA">#REF!</definedName>
    <definedName name="MBJUNDEP">#REF!</definedName>
    <definedName name="MBJUNEOS">#REF!</definedName>
    <definedName name="MBJUNEQ">#REF!</definedName>
    <definedName name="MBJUNIAT">#REF!</definedName>
    <definedName name="MBJUNIBIT">#REF!</definedName>
    <definedName name="MBJUNINT">#REF!</definedName>
    <definedName name="MBJUNNETCONT">#REF!</definedName>
    <definedName name="MBJUNSTEAM">#REF!</definedName>
    <definedName name="MBJUNTAX">#REF!</definedName>
    <definedName name="MBJUNTO">#REF!</definedName>
    <definedName name="MBJUNWHEEL">#REF!</definedName>
    <definedName name="MBMARBANKINT">#REF!</definedName>
    <definedName name="MBMARCAP">#REF!</definedName>
    <definedName name="MBMARCO">#REF!</definedName>
    <definedName name="MBMARCOAL">#REF!</definedName>
    <definedName name="MBMARDA">#REF!</definedName>
    <definedName name="MBMARDEP">#REF!</definedName>
    <definedName name="MBMAREOS">#REF!</definedName>
    <definedName name="MBMAREQ">#REF!</definedName>
    <definedName name="MBMARIAT">#REF!</definedName>
    <definedName name="MBMARIBIT">#REF!</definedName>
    <definedName name="MBMARINT">#REF!</definedName>
    <definedName name="MBMARNETCONT">#REF!</definedName>
    <definedName name="MBMARSTEAM">#REF!</definedName>
    <definedName name="MBMARTAX">#REF!</definedName>
    <definedName name="MBMARTO">#REF!</definedName>
    <definedName name="MBMARWHEEL">#REF!</definedName>
    <definedName name="MBMAYBANKINT">#REF!</definedName>
    <definedName name="MBMAYCAP">#REF!</definedName>
    <definedName name="MBMAYCO">#REF!</definedName>
    <definedName name="MBMAYCOAL">#REF!</definedName>
    <definedName name="MBMAYDA">#REF!</definedName>
    <definedName name="MBMAYDEP">#REF!</definedName>
    <definedName name="MBMAYEOS">#REF!</definedName>
    <definedName name="MBMAYEQ">#REF!</definedName>
    <definedName name="MBMAYIAT">#REF!</definedName>
    <definedName name="MBMAYIBIT">#REF!</definedName>
    <definedName name="MBMAYINT">#REF!</definedName>
    <definedName name="MBMAYNETCONT">#REF!</definedName>
    <definedName name="MBMAYSTEAM">#REF!</definedName>
    <definedName name="MBMAYTAX">#REF!</definedName>
    <definedName name="MBMAYTO">#REF!</definedName>
    <definedName name="MBMAYWHEEL">#REF!</definedName>
    <definedName name="MBMIAPR">#REF!</definedName>
    <definedName name="MBMIAUG">#REF!</definedName>
    <definedName name="MBMIDEC">#REF!</definedName>
    <definedName name="MBMIFEB">#REF!</definedName>
    <definedName name="MBMIJAN">#REF!</definedName>
    <definedName name="MBMIJUL">#REF!</definedName>
    <definedName name="MBMIJUN">#REF!</definedName>
    <definedName name="MBMIMAR">#REF!</definedName>
    <definedName name="MBMIMAY">#REF!</definedName>
    <definedName name="MBMINOV">#REF!</definedName>
    <definedName name="MBMIOCT">#REF!</definedName>
    <definedName name="MBMISEP">#REF!</definedName>
    <definedName name="MBNOVBANKINT">#REF!</definedName>
    <definedName name="MBNOVCAP">#REF!</definedName>
    <definedName name="MBNOVCO">#REF!</definedName>
    <definedName name="MBNOVCOAL">#REF!</definedName>
    <definedName name="MBNOVDA">#REF!</definedName>
    <definedName name="MBNOVDEP">#REF!</definedName>
    <definedName name="MBNOVEOS">#REF!</definedName>
    <definedName name="MBNOVEQ">#REF!</definedName>
    <definedName name="MBNOVIAT">#REF!</definedName>
    <definedName name="MBNOVIBIT">#REF!</definedName>
    <definedName name="MBNOVINT">#REF!</definedName>
    <definedName name="MBNOVNETCONT">#REF!</definedName>
    <definedName name="MBNOVSTEAM">#REF!</definedName>
    <definedName name="MBNOVTAX">#REF!</definedName>
    <definedName name="MBNOVTO">#REF!</definedName>
    <definedName name="MBNOVWHEEL">#REF!</definedName>
    <definedName name="MBOCTBANKINT">#REF!</definedName>
    <definedName name="MBOCTCAP">#REF!</definedName>
    <definedName name="MBOCTCO">#REF!</definedName>
    <definedName name="MBOCTCOAL">#REF!</definedName>
    <definedName name="MBOCTDA">#REF!</definedName>
    <definedName name="MBOCTDEP">#REF!</definedName>
    <definedName name="MBOCTEOS">#REF!</definedName>
    <definedName name="MBOCTEQ">#REF!</definedName>
    <definedName name="MBOCTIAT">#REF!</definedName>
    <definedName name="MBOCTIBIT">#REF!</definedName>
    <definedName name="MBOCTINT">#REF!</definedName>
    <definedName name="MBOCTNETCONT">#REF!</definedName>
    <definedName name="MBOCTSTEAM">#REF!</definedName>
    <definedName name="MBOCTTAX">#REF!</definedName>
    <definedName name="MBOCTTO">#REF!</definedName>
    <definedName name="MBOCTWHEEL">#REF!</definedName>
    <definedName name="MBSEPBANKINT">#REF!</definedName>
    <definedName name="MBSEPCAP">#REF!</definedName>
    <definedName name="MBSEPCO">#REF!</definedName>
    <definedName name="MBSEPCOAL">#REF!</definedName>
    <definedName name="MBSEPDA">#REF!</definedName>
    <definedName name="MBSEPDEP">#REF!</definedName>
    <definedName name="MBSEPEOS">#REF!</definedName>
    <definedName name="MBSEPEQ">#REF!</definedName>
    <definedName name="MBSEPIAT">#REF!</definedName>
    <definedName name="MBSEPIBIT">#REF!</definedName>
    <definedName name="MBSEPINT">#REF!</definedName>
    <definedName name="MBSEPNETCONT">#REF!</definedName>
    <definedName name="MBSEPSTEAM">#REF!</definedName>
    <definedName name="MBSEPTAX">#REF!</definedName>
    <definedName name="MBSEPTO">#REF!</definedName>
    <definedName name="MBSEPWHEEL">#REF!</definedName>
    <definedName name="Misc">#REF!</definedName>
    <definedName name="Month10_Ending_Bal">#REF!</definedName>
    <definedName name="Month11_Ending_Bal">#REF!</definedName>
    <definedName name="Month12_Ending_Bal">#REF!</definedName>
    <definedName name="nbv">#REF!</definedName>
    <definedName name="net_capex_2003">#REF!</definedName>
    <definedName name="Net_sales_IS">#REF!</definedName>
    <definedName name="New_Loan_1">#REF!</definedName>
    <definedName name="New_Loan_10">#REF!</definedName>
    <definedName name="New_Loan_2">#REF!</definedName>
    <definedName name="New_Loan_3">#REF!</definedName>
    <definedName name="New_Loan_4">#REF!</definedName>
    <definedName name="New_Loan_5">#REF!</definedName>
    <definedName name="New_Loan_6">#REF!</definedName>
    <definedName name="New_Loan_7">#REF!</definedName>
    <definedName name="New_Loan_8">#REF!</definedName>
    <definedName name="New_Loan_9">#REF!</definedName>
    <definedName name="NINE">#REF!</definedName>
    <definedName name="NN">#REF!</definedName>
    <definedName name="nnn">#REF!</definedName>
    <definedName name="nov">#REF!</definedName>
    <definedName name="Nov_02">#REF!</definedName>
    <definedName name="Nov_03">#REF!</definedName>
    <definedName name="Nov_04">#REF!</definedName>
    <definedName name="Num_Pmt_Per_Year">#REF!</definedName>
    <definedName name="Number_of_Payments">MATCH(0.01,End_Bal,-1)+1</definedName>
    <definedName name="Oct_02">#REF!</definedName>
    <definedName name="Oct_03">#REF!</definedName>
    <definedName name="Oct_04">#REF!</definedName>
    <definedName name="old">#REF!</definedName>
    <definedName name="Old_Bank_Loans">#REF!</definedName>
    <definedName name="ONE">#REF!</definedName>
    <definedName name="ÓÓ">#REF!</definedName>
    <definedName name="other_share">#REF!</definedName>
    <definedName name="Pal_Workbook_GUID" hidden="1">"PMWRZS57A9CITBPBET41K37Z"</definedName>
    <definedName name="Pay_Date">#REF!</definedName>
    <definedName name="Pay_Num">#REF!</definedName>
    <definedName name="Payment_Date">DATE(YEAR(Loan_Start),MONTH(Loan_Start)+Payment_Number,DAY(Loan_Start))</definedName>
    <definedName name="pd">#REF!</definedName>
    <definedName name="People">#REF!</definedName>
    <definedName name="pp">#REF!</definedName>
    <definedName name="Pr" hidden="1">{#N/A,#N/A,TRUE,"Лист1";#N/A,#N/A,TRUE,"Лист2";#N/A,#N/A,TRUE,"Лист3"}</definedName>
    <definedName name="present">#REF!</definedName>
    <definedName name="Princ">#REF!</definedName>
    <definedName name="_xlnm.Print_Area" localSheetId="0">Calculator!$B$2:$J$135</definedName>
    <definedName name="Print_Area_Reset">OFFSET(Full_Print,0,0,Last_Row)</definedName>
    <definedName name="PRJ">#REF!</definedName>
    <definedName name="prod">#REF!</definedName>
    <definedName name="Project_Cash">#REF!</definedName>
    <definedName name="Projected">#REF!</definedName>
    <definedName name="Purchase_Year">#REF!</definedName>
    <definedName name="RATIOS">#REF!</definedName>
    <definedName name="red">#REF!</definedName>
    <definedName name="Residential_share">#REF!</definedName>
    <definedName name="REVAPRACT">#REF!</definedName>
    <definedName name="REVAPRBUD">#REF!</definedName>
    <definedName name="REVAUGACT">#REF!</definedName>
    <definedName name="REVAUGBUD">#REF!</definedName>
    <definedName name="REVDECACT">#REF!</definedName>
    <definedName name="REVDECBUD">#REF!</definedName>
    <definedName name="Revenues_Collected">#REF!</definedName>
    <definedName name="REVFEBACT">#REF!</definedName>
    <definedName name="REVFEBBUD">#REF!</definedName>
    <definedName name="REVJANACT">#REF!</definedName>
    <definedName name="REVJANBUD">#REF!</definedName>
    <definedName name="REVJULACT">#REF!</definedName>
    <definedName name="REVJULBUD">#REF!</definedName>
    <definedName name="REVJUNACT">#REF!</definedName>
    <definedName name="REVJUNBUD">#REF!</definedName>
    <definedName name="REVMARACT">#REF!</definedName>
    <definedName name="REVMARBUD">#REF!</definedName>
    <definedName name="REVMAYACT">#REF!</definedName>
    <definedName name="REVMAYBUD">#REF!</definedName>
    <definedName name="REVNOVACT">#REF!</definedName>
    <definedName name="REVNOVBUD">#REF!</definedName>
    <definedName name="REVOCTACT">#REF!</definedName>
    <definedName name="REVOCTBUD">#REF!</definedName>
    <definedName name="REVSEPACT">#REF!</definedName>
    <definedName name="REVSEPBUD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7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</definedName>
    <definedName name="RiskNumSimulations" hidden="1">5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electedCell" hidden="1">"$G$48"</definedName>
    <definedName name="RiskSelectedNameCell1" hidden="1">"$G$11"</definedName>
    <definedName name="RiskSelectedNameCell2" hidden="1">"$E$23"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ow_Index">#REF!</definedName>
    <definedName name="RR">#REF!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Sched_Pay">#REF!</definedName>
    <definedName name="Scheduled_Extra_Payments">#REF!</definedName>
    <definedName name="Scheduled_Interest_Rate">#REF!</definedName>
    <definedName name="Scheduled_Monthly_Payment">#REF!</definedName>
    <definedName name="sencount" hidden="1">1</definedName>
    <definedName name="Sep_02">#REF!</definedName>
    <definedName name="Sep_03">#REF!</definedName>
    <definedName name="Sep_04">#REF!</definedName>
    <definedName name="ses">#REF!</definedName>
    <definedName name="SEV">#REF!</definedName>
    <definedName name="SEVEN">#REF!</definedName>
    <definedName name="SHIT">#REF!</definedName>
    <definedName name="SIX">#REF!</definedName>
    <definedName name="solver_adj" localSheetId="0" hidden="1">Calculator!#REF!</definedName>
    <definedName name="solver_cvg" localSheetId="0" hidden="1">0.0001</definedName>
    <definedName name="solver_drv" localSheetId="0" hidden="1">2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Calculator!#REF!</definedName>
    <definedName name="solver_lhs2" localSheetId="0" hidden="1">Calculator!#REF!</definedName>
    <definedName name="solver_lhs3" localSheetId="0" hidden="1">Calculator!#REF!</definedName>
    <definedName name="solver_lhs4" localSheetId="0" hidden="1">Calculator!#REF!</definedName>
    <definedName name="solver_lhs5" localSheetId="0" hidden="1">Calculator!#REF!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4</definedName>
    <definedName name="solver_nwt" localSheetId="0" hidden="1">1</definedName>
    <definedName name="solver_opt" localSheetId="0" hidden="1">Calculator!#REF!</definedName>
    <definedName name="solver_pre" localSheetId="0" hidden="1">0.000001</definedName>
    <definedName name="solver_rbv" localSheetId="0" hidden="1">2</definedName>
    <definedName name="solver_rel1" localSheetId="0" hidden="1">2</definedName>
    <definedName name="solver_rel2" localSheetId="0" hidden="1">2</definedName>
    <definedName name="solver_rel3" localSheetId="0" hidden="1">2</definedName>
    <definedName name="solver_rel4" localSheetId="0" hidden="1">2</definedName>
    <definedName name="solver_rel5" localSheetId="0" hidden="1">2</definedName>
    <definedName name="solver_rhs1" localSheetId="0" hidden="1">Calculator!#REF!</definedName>
    <definedName name="solver_rhs2" localSheetId="0" hidden="1">Calculator!#REF!</definedName>
    <definedName name="solver_rhs3" localSheetId="0" hidden="1">Calculator!#REF!</definedName>
    <definedName name="solver_rhs4" localSheetId="0" hidden="1">Calculator!#REF!</definedName>
    <definedName name="solver_rhs5" localSheetId="0" hidden="1">Calculator!#REF!</definedName>
    <definedName name="solver_rlx" localSheetId="0" hidden="1">2</definedName>
    <definedName name="solver_rsd" localSheetId="0" hidden="1">0</definedName>
    <definedName name="solver_scl" localSheetId="0" hidden="1">2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0</definedName>
    <definedName name="solver_ver" localSheetId="0" hidden="1">3</definedName>
    <definedName name="SOURCE_USE">#REF!</definedName>
    <definedName name="sq_statusi">#REF!</definedName>
    <definedName name="sss">#REF!</definedName>
    <definedName name="Steam_Cond">#REF!</definedName>
    <definedName name="Summary">#REF!</definedName>
    <definedName name="SX">#REF!</definedName>
    <definedName name="Tariffs">#REF!</definedName>
    <definedName name="Tax_Rate">#REF!</definedName>
    <definedName name="TAXRATE">#REF!</definedName>
    <definedName name="tb">#REF!</definedName>
    <definedName name="tel_02">#REF!</definedName>
    <definedName name="telasi_net_capex">#REF!</definedName>
    <definedName name="TEN">#REF!</definedName>
    <definedName name="TGH">#REF!</definedName>
    <definedName name="TH">#REF!</definedName>
    <definedName name="THREE">#REF!</definedName>
    <definedName name="TN">#REF!</definedName>
    <definedName name="Total">#REF!</definedName>
    <definedName name="Total_Interest">#REF!</definedName>
    <definedName name="Total_Pay">#REF!</definedName>
    <definedName name="Total_Payment">Scheduled_Payment+Extra_Payment</definedName>
    <definedName name="TR">#REF!</definedName>
    <definedName name="TRO">#REF!</definedName>
    <definedName name="TSV">#REF!</definedName>
    <definedName name="tta">#REF!</definedName>
    <definedName name="ttt">#REF!</definedName>
    <definedName name="TVEL">#REF!</definedName>
    <definedName name="TW">#REF!</definedName>
    <definedName name="TWF">#REF!</definedName>
    <definedName name="TWFF">#REF!</definedName>
    <definedName name="TWO">#REF!</definedName>
    <definedName name="TWON">#REF!</definedName>
    <definedName name="TWSX">#REF!</definedName>
    <definedName name="TWTH">#REF!</definedName>
    <definedName name="TWTW">#REF!</definedName>
    <definedName name="Values_Entered">IF(Loan_Amount*Interest_Rate*Loan_Years*Loan_Start&gt;0,1,0)</definedName>
    <definedName name="VAT">#REF!</definedName>
    <definedName name="VAT_Rate">#REF!</definedName>
    <definedName name="VAT_Rate_2003">#REF!</definedName>
    <definedName name="Version">#REF!</definedName>
    <definedName name="Version_Array">#REF!</definedName>
    <definedName name="Water">#REF!</definedName>
    <definedName name="wrn.Сравнение._.с._.отраслями." hidden="1">{#N/A,#N/A,TRUE,"Лист1";#N/A,#N/A,TRUE,"Лист2";#N/A,#N/A,TRUE,"Лист3"}</definedName>
    <definedName name="YAAPRCAP">#REF!</definedName>
    <definedName name="YAAPRCO">#REF!</definedName>
    <definedName name="YAAPRCOAL">#REF!</definedName>
    <definedName name="YAAPRDA">#REF!</definedName>
    <definedName name="YAAPRDEP">#REF!</definedName>
    <definedName name="YAAPREOS">#REF!</definedName>
    <definedName name="YAAPREQ">#REF!</definedName>
    <definedName name="YAAPRIAT">#REF!</definedName>
    <definedName name="YAAPRIBIT">#REF!</definedName>
    <definedName name="YAAPRINT">#REF!</definedName>
    <definedName name="YAAPRISN">#REF!</definedName>
    <definedName name="YAAPRNETCONT">#REF!</definedName>
    <definedName name="YAAPRSTEAM">#REF!</definedName>
    <definedName name="YAAPRTAX">#REF!</definedName>
    <definedName name="YAAPRTO">#REF!</definedName>
    <definedName name="YAAPRWHEEL">#REF!</definedName>
    <definedName name="YAAUGCAP">#REF!</definedName>
    <definedName name="YAAUGCO">#REF!</definedName>
    <definedName name="YAAUGCOAL">#REF!</definedName>
    <definedName name="YAAUGDA">#REF!</definedName>
    <definedName name="YAAUGDEP">#REF!</definedName>
    <definedName name="YAAUGEOS">#REF!</definedName>
    <definedName name="YAAUGEQ">#REF!</definedName>
    <definedName name="YAAUGIAT">#REF!</definedName>
    <definedName name="YAAUGIBIT">#REF!</definedName>
    <definedName name="YAAUGINT">#REF!</definedName>
    <definedName name="YAAUGISN">#REF!</definedName>
    <definedName name="YAAUGNETCONT">#REF!</definedName>
    <definedName name="YAAUGSTEAM">#REF!</definedName>
    <definedName name="YAAUGTAX">#REF!</definedName>
    <definedName name="YAAUGTO">#REF!</definedName>
    <definedName name="YAAUGWHEEL">#REF!</definedName>
    <definedName name="YACOTISN">#REF!</definedName>
    <definedName name="YADECCAP">#REF!</definedName>
    <definedName name="YADECCO">#REF!</definedName>
    <definedName name="YADECCOAL">#REF!</definedName>
    <definedName name="YADECDA">#REF!</definedName>
    <definedName name="YADECDEP">#REF!</definedName>
    <definedName name="YADECEOS">#REF!</definedName>
    <definedName name="YADECEQ">#REF!</definedName>
    <definedName name="YADECIAT">#REF!</definedName>
    <definedName name="YADECIBIT">#REF!</definedName>
    <definedName name="YADECINT">#REF!</definedName>
    <definedName name="YADECISN">#REF!</definedName>
    <definedName name="YADECNETCONT">#REF!</definedName>
    <definedName name="YADECSTEAM">#REF!</definedName>
    <definedName name="YADECTAX">#REF!</definedName>
    <definedName name="YADECTO">#REF!</definedName>
    <definedName name="YADECWHEEL">#REF!</definedName>
    <definedName name="YAFEBCAP">#REF!</definedName>
    <definedName name="YAFEBCO">#REF!</definedName>
    <definedName name="YAFEBCOAL">#REF!</definedName>
    <definedName name="YAFEBDA">#REF!</definedName>
    <definedName name="YAFEBDEP">#REF!</definedName>
    <definedName name="YAFEBEOS">#REF!</definedName>
    <definedName name="YAFEBEQ">#REF!</definedName>
    <definedName name="YAFEBIAT">#REF!</definedName>
    <definedName name="YAFEBIBIT">#REF!</definedName>
    <definedName name="YAFEBINT">#REF!</definedName>
    <definedName name="YAFEBISN">#REF!</definedName>
    <definedName name="YAFEBNETCONT">#REF!</definedName>
    <definedName name="YAFEBSTEAM">#REF!</definedName>
    <definedName name="YAFEBTAX">#REF!</definedName>
    <definedName name="YAFEBTO">#REF!</definedName>
    <definedName name="YAFEBWHEEL">#REF!</definedName>
    <definedName name="YAGWAPR">#REF!</definedName>
    <definedName name="YAGWAUG">#REF!</definedName>
    <definedName name="YAGWFEB">#REF!</definedName>
    <definedName name="YAGWJAN">#REF!</definedName>
    <definedName name="YAGWJUL">#REF!</definedName>
    <definedName name="YAGWJUN">#REF!</definedName>
    <definedName name="YAGWMAR">#REF!</definedName>
    <definedName name="YAGWMAY">#REF!</definedName>
    <definedName name="YAISNAPR">#REF!</definedName>
    <definedName name="YAISNFEB">#REF!</definedName>
    <definedName name="YAISNJAN">#REF!</definedName>
    <definedName name="YAISNJUN">#REF!</definedName>
    <definedName name="YAISNMAR">#REF!</definedName>
    <definedName name="YAISNMAY">#REF!</definedName>
    <definedName name="YAJANCAP">#REF!</definedName>
    <definedName name="YAJANCO">#REF!</definedName>
    <definedName name="YAJANCOAL">#REF!</definedName>
    <definedName name="YAJANDA">#REF!</definedName>
    <definedName name="YAJANDEP">#REF!</definedName>
    <definedName name="YAJANEOS">#REF!</definedName>
    <definedName name="YAJANEQ">#REF!</definedName>
    <definedName name="YAJANIAT">#REF!</definedName>
    <definedName name="YAJANIBIT">#REF!</definedName>
    <definedName name="YAJANINT">#REF!</definedName>
    <definedName name="YAJANISN">#REF!</definedName>
    <definedName name="YAJANNETCONT">#REF!</definedName>
    <definedName name="YAJANSTEAM">#REF!</definedName>
    <definedName name="YAJANTAX">#REF!</definedName>
    <definedName name="YAJANTO">#REF!</definedName>
    <definedName name="YAJANWHEEL">#REF!</definedName>
    <definedName name="YAJULCAP">#REF!</definedName>
    <definedName name="YAJULCO">#REF!</definedName>
    <definedName name="YAJULCOAL">#REF!</definedName>
    <definedName name="YAJULDA">#REF!</definedName>
    <definedName name="YAJULDEP">#REF!</definedName>
    <definedName name="YAJULEOS">#REF!</definedName>
    <definedName name="YAJULEQ">#REF!</definedName>
    <definedName name="YAJULIAT">#REF!</definedName>
    <definedName name="YAJULIBIT">#REF!</definedName>
    <definedName name="YAJULINT">#REF!</definedName>
    <definedName name="YAJULISN">#REF!</definedName>
    <definedName name="YAJULNETCONT">#REF!</definedName>
    <definedName name="YAJULSTEAM">#REF!</definedName>
    <definedName name="YAJULTAX">#REF!</definedName>
    <definedName name="YAJULTO">#REF!</definedName>
    <definedName name="YAJULWHEEL">#REF!</definedName>
    <definedName name="YAJULYCOAL">#REF!</definedName>
    <definedName name="YAJUNCAP">#REF!</definedName>
    <definedName name="YAJUNCO">#REF!</definedName>
    <definedName name="YAJUNCOAL">#REF!</definedName>
    <definedName name="YAJUNDA">#REF!</definedName>
    <definedName name="YAJUNDEP">#REF!</definedName>
    <definedName name="YAJUNEOS">#REF!</definedName>
    <definedName name="YAJUNEQ">#REF!</definedName>
    <definedName name="YAJUNIAT">#REF!</definedName>
    <definedName name="YAJUNIBIT">#REF!</definedName>
    <definedName name="YAJUNINT">#REF!</definedName>
    <definedName name="YAJUNISN">#REF!</definedName>
    <definedName name="YAJUNNETCONT">#REF!</definedName>
    <definedName name="YAJUNSTEAM">#REF!</definedName>
    <definedName name="YAJUNTAX">#REF!</definedName>
    <definedName name="YAJUNTO">#REF!</definedName>
    <definedName name="YAJUNWHEEL">#REF!</definedName>
    <definedName name="YAMARCAP">#REF!</definedName>
    <definedName name="YAMARCO">#REF!</definedName>
    <definedName name="YAMARCOAL">#REF!</definedName>
    <definedName name="YAMARDA">#REF!</definedName>
    <definedName name="YAMARDEP">#REF!</definedName>
    <definedName name="YAMAREOS">#REF!</definedName>
    <definedName name="YAMAREQ">#REF!</definedName>
    <definedName name="YAMARIAT">#REF!</definedName>
    <definedName name="YAMARIBIT">#REF!</definedName>
    <definedName name="YAMARINT">#REF!</definedName>
    <definedName name="YAMARISN">#REF!</definedName>
    <definedName name="YAMARNETCONT">#REF!</definedName>
    <definedName name="YAMARSTEAM">#REF!</definedName>
    <definedName name="YAMARTAX">#REF!</definedName>
    <definedName name="YAMARTO">#REF!</definedName>
    <definedName name="YAMARWHEEL">#REF!</definedName>
    <definedName name="YAMAYCAP">#REF!</definedName>
    <definedName name="YAMAYCO">#REF!</definedName>
    <definedName name="YAMAYCOAL">#REF!</definedName>
    <definedName name="YAMAYDA">#REF!</definedName>
    <definedName name="YAMAYDEP">#REF!</definedName>
    <definedName name="YAMAYEOS">#REF!</definedName>
    <definedName name="YAMAYEQ">#REF!</definedName>
    <definedName name="YAMAYIAT">#REF!</definedName>
    <definedName name="YAMAYIBIT">#REF!</definedName>
    <definedName name="YAMAYINT">#REF!</definedName>
    <definedName name="YAMAYISN">#REF!</definedName>
    <definedName name="YAMAYNETCONT">#REF!</definedName>
    <definedName name="YAMAYSTEAM">#REF!</definedName>
    <definedName name="YAMAYTAX">#REF!</definedName>
    <definedName name="YAMAYTO">#REF!</definedName>
    <definedName name="YAMAYWHEEL">#REF!</definedName>
    <definedName name="YAMIAPR">#REF!</definedName>
    <definedName name="YAMIAUG">#REF!</definedName>
    <definedName name="YAMIDEC">#REF!</definedName>
    <definedName name="YAMIFEB">#REF!</definedName>
    <definedName name="YAMIJAN">#REF!</definedName>
    <definedName name="YAMIJUL">#REF!</definedName>
    <definedName name="YAMIJUN">#REF!</definedName>
    <definedName name="YAMIMAR">#REF!</definedName>
    <definedName name="YAMIMAY">#REF!</definedName>
    <definedName name="YAMINOV">#REF!</definedName>
    <definedName name="YAMIOCT">#REF!</definedName>
    <definedName name="YAMISEP">#REF!</definedName>
    <definedName name="YANOVCAP">#REF!</definedName>
    <definedName name="YANOVCO">#REF!</definedName>
    <definedName name="YANOVCOAL">#REF!</definedName>
    <definedName name="YANOVDA">#REF!</definedName>
    <definedName name="YANOVDEP">#REF!</definedName>
    <definedName name="YANOVEOS">#REF!</definedName>
    <definedName name="YANOVEQ">#REF!</definedName>
    <definedName name="YANOVIAT">#REF!</definedName>
    <definedName name="YANOVIBIT">#REF!</definedName>
    <definedName name="YANOVINT">#REF!</definedName>
    <definedName name="YANOVISN">#REF!</definedName>
    <definedName name="YANOVNETCONT">#REF!</definedName>
    <definedName name="YANOVSTEAM">#REF!</definedName>
    <definedName name="YANOVTAX">#REF!</definedName>
    <definedName name="YANOVTO">#REF!</definedName>
    <definedName name="YANOVWHEEL">#REF!</definedName>
    <definedName name="YAOCTCAP">#REF!</definedName>
    <definedName name="YAOCTCO">#REF!</definedName>
    <definedName name="YAOCTCOAL">#REF!</definedName>
    <definedName name="YAOCTDA">#REF!</definedName>
    <definedName name="YAOCTDEP">#REF!</definedName>
    <definedName name="YAOCTEOS">#REF!</definedName>
    <definedName name="YAOCTEQ">#REF!</definedName>
    <definedName name="YAOCTIAT">#REF!</definedName>
    <definedName name="YAOCTIBIT">#REF!</definedName>
    <definedName name="YAOCTINT">#REF!</definedName>
    <definedName name="YAOCTISN">#REF!</definedName>
    <definedName name="YAOCTNETCONT">#REF!</definedName>
    <definedName name="YAOCTSTEAM">#REF!</definedName>
    <definedName name="YAOCTTAX">#REF!</definedName>
    <definedName name="YAOCTTO">#REF!</definedName>
    <definedName name="YAOCTWHEEL">#REF!</definedName>
    <definedName name="YASEPCAP">#REF!</definedName>
    <definedName name="YASEPCO">#REF!</definedName>
    <definedName name="YASEPCOAL">#REF!</definedName>
    <definedName name="YASEPDA">#REF!</definedName>
    <definedName name="YASEPDEP">#REF!</definedName>
    <definedName name="YASEPEOS">#REF!</definedName>
    <definedName name="YASEPEQ">#REF!</definedName>
    <definedName name="YASEPIAT">#REF!</definedName>
    <definedName name="YASEPIBIT">#REF!</definedName>
    <definedName name="YASEPINT">#REF!</definedName>
    <definedName name="YASEPISN">#REF!</definedName>
    <definedName name="YASEPNETCONT">#REF!</definedName>
    <definedName name="YASEPSTEAM">#REF!</definedName>
    <definedName name="YASEPTAX">#REF!</definedName>
    <definedName name="YASEPTO">#REF!</definedName>
    <definedName name="YASEPWHEEL">#REF!</definedName>
    <definedName name="YBAPRBANKINT">#REF!</definedName>
    <definedName name="YBAPRCAP">#REF!</definedName>
    <definedName name="YBAPRCO">#REF!</definedName>
    <definedName name="YBAPRCOAL">#REF!</definedName>
    <definedName name="YBAPRDA">#REF!</definedName>
    <definedName name="YBAPRDEP">#REF!</definedName>
    <definedName name="YBAPREOS">#REF!</definedName>
    <definedName name="YBAPREQ">#REF!</definedName>
    <definedName name="YBAPRIAT">#REF!</definedName>
    <definedName name="YBAPRIBIT">#REF!</definedName>
    <definedName name="YBAPRINT">#REF!</definedName>
    <definedName name="YBAPRNETCONT">#REF!</definedName>
    <definedName name="YBAPRSTEAM">#REF!</definedName>
    <definedName name="YBAPRTAX">#REF!</definedName>
    <definedName name="YBAPRTO">#REF!</definedName>
    <definedName name="YBAPRWHEEL">#REF!</definedName>
    <definedName name="YBAUGBANKINT">#REF!</definedName>
    <definedName name="YBAUGCAP">#REF!</definedName>
    <definedName name="YBAUGCO">#REF!</definedName>
    <definedName name="YBAUGCOAL">#REF!</definedName>
    <definedName name="YBAUGDA">#REF!</definedName>
    <definedName name="YBAUGDEP">#REF!</definedName>
    <definedName name="YBAUGEOS">#REF!</definedName>
    <definedName name="YBAUGEQ">#REF!</definedName>
    <definedName name="YBAUGIAT">#REF!</definedName>
    <definedName name="YBAUGIBIT">#REF!</definedName>
    <definedName name="YBAUGINT">#REF!</definedName>
    <definedName name="YBAUGNETCONT">#REF!</definedName>
    <definedName name="YBAUGSTEAM">#REF!</definedName>
    <definedName name="YBAUGTAX">#REF!</definedName>
    <definedName name="YBAUGWHEEL">#REF!</definedName>
    <definedName name="YBDECBANKINT">#REF!</definedName>
    <definedName name="YBDECCAP">#REF!</definedName>
    <definedName name="YBDECCO">#REF!</definedName>
    <definedName name="YBDECCOAL">#REF!</definedName>
    <definedName name="YBDECDA">#REF!</definedName>
    <definedName name="YBDECDEP">#REF!</definedName>
    <definedName name="YBDECEOS">#REF!</definedName>
    <definedName name="YBDECEQ">#REF!</definedName>
    <definedName name="YBDECGW">#REF!</definedName>
    <definedName name="YBDECIAT">#REF!</definedName>
    <definedName name="YBDECIBIT">#REF!</definedName>
    <definedName name="YBDECINT">#REF!</definedName>
    <definedName name="YBDECISN">#REF!</definedName>
    <definedName name="YBDECNETCONT">#REF!</definedName>
    <definedName name="YBDECSTEAM">#REF!</definedName>
    <definedName name="YBDECTAX">#REF!</definedName>
    <definedName name="YBDECWHEEL">#REF!</definedName>
    <definedName name="YBFEBBANKINT">#REF!</definedName>
    <definedName name="YBFEBCAP">#REF!</definedName>
    <definedName name="YBFEBCO">#REF!</definedName>
    <definedName name="YBFEBCOAL">#REF!</definedName>
    <definedName name="YBFEBDA">#REF!</definedName>
    <definedName name="YBFEBDEP">#REF!</definedName>
    <definedName name="YBFEBEOS">#REF!</definedName>
    <definedName name="YBFEBEQ">#REF!</definedName>
    <definedName name="YBFEBIAT">#REF!</definedName>
    <definedName name="YBFEBIBIT">#REF!</definedName>
    <definedName name="YBFEBINT">#REF!</definedName>
    <definedName name="YBFEBNETCONT">#REF!</definedName>
    <definedName name="YBFEBSTEAM">#REF!</definedName>
    <definedName name="YBFEBTAX">#REF!</definedName>
    <definedName name="YBFEBTO">#REF!</definedName>
    <definedName name="YBFEBWHEEL">#REF!</definedName>
    <definedName name="YBISNAPR">#REF!</definedName>
    <definedName name="YBISNAUG">#REF!</definedName>
    <definedName name="YBISNDEC">#REF!</definedName>
    <definedName name="YBISNFEB">#REF!</definedName>
    <definedName name="YBISNJAN">#REF!</definedName>
    <definedName name="YBISNJUL">#REF!</definedName>
    <definedName name="YBISNJUN">#REF!</definedName>
    <definedName name="YBISNMAR">#REF!</definedName>
    <definedName name="YBISNMAY">#REF!</definedName>
    <definedName name="YBISNNOV">#REF!</definedName>
    <definedName name="YBISNOCT">#REF!</definedName>
    <definedName name="YBISNSEP">#REF!</definedName>
    <definedName name="YBJANBANKINT">#REF!</definedName>
    <definedName name="YBJANCAP">#REF!</definedName>
    <definedName name="YBJANCO">#REF!</definedName>
    <definedName name="YBJANCOAL">#REF!</definedName>
    <definedName name="YBJANDA">#REF!</definedName>
    <definedName name="YBJANDEP">#REF!</definedName>
    <definedName name="YBJANEOS">#REF!</definedName>
    <definedName name="YBJANEQ">#REF!</definedName>
    <definedName name="YBJANIAT">#REF!</definedName>
    <definedName name="YBJANIBIT">#REF!</definedName>
    <definedName name="YBJANINT">#REF!</definedName>
    <definedName name="YBJANNETCONT">#REF!</definedName>
    <definedName name="YBJANSTEAM">#REF!</definedName>
    <definedName name="YBJANTAX">#REF!</definedName>
    <definedName name="YBJANTO">#REF!</definedName>
    <definedName name="YBJANWHEEL">#REF!</definedName>
    <definedName name="YBJULBANKINT">#REF!</definedName>
    <definedName name="YBJULCAP">#REF!</definedName>
    <definedName name="YBJULCO">#REF!</definedName>
    <definedName name="YBJULCOAL">#REF!</definedName>
    <definedName name="YBJULDA">#REF!</definedName>
    <definedName name="YBJULDEP">#REF!</definedName>
    <definedName name="YBJULEOS">#REF!</definedName>
    <definedName name="YBJULEQ">#REF!</definedName>
    <definedName name="YBJULIAT">#REF!</definedName>
    <definedName name="YBJULIBIT">#REF!</definedName>
    <definedName name="YBJULINT">#REF!</definedName>
    <definedName name="YBJULNETCONT">#REF!</definedName>
    <definedName name="YBJULSTEAM">#REF!</definedName>
    <definedName name="YBJULTAX">#REF!</definedName>
    <definedName name="YBJULTO">#REF!</definedName>
    <definedName name="YBJULWHEEL">#REF!</definedName>
    <definedName name="YBJUNBANKINT">#REF!</definedName>
    <definedName name="YBJUNCAP">#REF!</definedName>
    <definedName name="YBJUNCO">#REF!</definedName>
    <definedName name="YBJUNCOAL">#REF!</definedName>
    <definedName name="YBJUNDA">#REF!</definedName>
    <definedName name="YBJUNDEP">#REF!</definedName>
    <definedName name="YBJUNEOS">#REF!</definedName>
    <definedName name="YBJUNEQ">#REF!</definedName>
    <definedName name="YBJUNIAT">#REF!</definedName>
    <definedName name="YBJUNIBIT">#REF!</definedName>
    <definedName name="YBJUNINT">#REF!</definedName>
    <definedName name="YBJUNNETCONT">#REF!</definedName>
    <definedName name="YBJUNSTEAM">#REF!</definedName>
    <definedName name="YBJUNTAX">#REF!</definedName>
    <definedName name="YBJUNTO">#REF!</definedName>
    <definedName name="YBJUNWHEEL">#REF!</definedName>
    <definedName name="YBMARBANKINT">#REF!</definedName>
    <definedName name="YBMARCAP">#REF!</definedName>
    <definedName name="YBMARCO">#REF!</definedName>
    <definedName name="YBMARCOAL">#REF!</definedName>
    <definedName name="YBMARDA">#REF!</definedName>
    <definedName name="YBMARDEP">#REF!</definedName>
    <definedName name="YBMAREOS">#REF!</definedName>
    <definedName name="YBMAREQ">#REF!</definedName>
    <definedName name="YBMARIAT">#REF!</definedName>
    <definedName name="YBMARIBIT">#REF!</definedName>
    <definedName name="YBMARINT">#REF!</definedName>
    <definedName name="YBMARNETCONT">#REF!</definedName>
    <definedName name="YBMARSTEAM">#REF!</definedName>
    <definedName name="YBMARTAX">#REF!</definedName>
    <definedName name="YBMARTO">#REF!</definedName>
    <definedName name="YBMARWHEEL">#REF!</definedName>
    <definedName name="YBMAYBANKINT">#REF!</definedName>
    <definedName name="YBMAYCAP">#REF!</definedName>
    <definedName name="YBMAYCO">#REF!</definedName>
    <definedName name="YBMAYCOAL">#REF!</definedName>
    <definedName name="YBMAYDA">#REF!</definedName>
    <definedName name="YBMAYDEP">#REF!</definedName>
    <definedName name="YBMAYEOS">#REF!</definedName>
    <definedName name="YBMAYEQ">#REF!</definedName>
    <definedName name="YBMAYIAT">#REF!</definedName>
    <definedName name="YBMAYIBIT">#REF!</definedName>
    <definedName name="YBMAYINT">#REF!</definedName>
    <definedName name="YBMAYNETCONT">#REF!</definedName>
    <definedName name="YBMAYSTEAM">#REF!</definedName>
    <definedName name="YBMAYTAX">#REF!</definedName>
    <definedName name="YBMAYTO">#REF!</definedName>
    <definedName name="YBMAYWHEEL">#REF!</definedName>
    <definedName name="YBMIAPR">#REF!</definedName>
    <definedName name="YBMIAUG">#REF!</definedName>
    <definedName name="YBMIDEC">#REF!</definedName>
    <definedName name="YBMIFEB">#REF!</definedName>
    <definedName name="YBMIJAN">#REF!</definedName>
    <definedName name="YBMIJUL">#REF!</definedName>
    <definedName name="YBMIJUN">#REF!</definedName>
    <definedName name="YBMIMAR">#REF!</definedName>
    <definedName name="YBMINOV">#REF!</definedName>
    <definedName name="YBMIOCT">#REF!</definedName>
    <definedName name="YBMISEP">#REF!</definedName>
    <definedName name="YBNOVCAP">#REF!</definedName>
    <definedName name="YBNOVCO">#REF!</definedName>
    <definedName name="YBNOVCOAL">#REF!</definedName>
    <definedName name="YBNOVDA">#REF!</definedName>
    <definedName name="YBNOVDEP">#REF!</definedName>
    <definedName name="YBNOVEOS">#REF!</definedName>
    <definedName name="YBNOVEQ">#REF!</definedName>
    <definedName name="YBNOVIAT">#REF!</definedName>
    <definedName name="YBNOVIBIT">#REF!</definedName>
    <definedName name="YBNOVINT">#REF!</definedName>
    <definedName name="YBNOVNETCONT">#REF!</definedName>
    <definedName name="YBNOVSTEAM">#REF!</definedName>
    <definedName name="YBNOVTAX">#REF!</definedName>
    <definedName name="YBNOVWHEEL">#REF!</definedName>
    <definedName name="YBOCTBANKINT">#REF!</definedName>
    <definedName name="YBOCTCAP">#REF!</definedName>
    <definedName name="YBOCTCO">#REF!</definedName>
    <definedName name="YBOCTCOAL">#REF!</definedName>
    <definedName name="YBOCTDA">#REF!</definedName>
    <definedName name="YBOCTDEP">#REF!</definedName>
    <definedName name="YBOCTEOS">#REF!</definedName>
    <definedName name="YBOCTEQ">#REF!</definedName>
    <definedName name="YBOCTIAT">#REF!</definedName>
    <definedName name="YBOCTIBIT">#REF!</definedName>
    <definedName name="YBOCTINT">#REF!</definedName>
    <definedName name="YBOCTNETCONT">#REF!</definedName>
    <definedName name="YBOCTSTEAM">#REF!</definedName>
    <definedName name="YBOCTTAX">#REF!</definedName>
    <definedName name="YBOCTWHEEL">#REF!</definedName>
    <definedName name="YBOJANCO">#REF!</definedName>
    <definedName name="YBSEPBANKINT">#REF!</definedName>
    <definedName name="YBSEPCAP">#REF!</definedName>
    <definedName name="YBSEPCO">#REF!</definedName>
    <definedName name="YBSEPCOAL">#REF!</definedName>
    <definedName name="YBSEPDA">#REF!</definedName>
    <definedName name="YBSEPDEP">#REF!</definedName>
    <definedName name="YBSEPEOS">#REF!</definedName>
    <definedName name="YBSEPEQ">#REF!</definedName>
    <definedName name="YBSEPIAT">#REF!</definedName>
    <definedName name="YBSEPIBIT">#REF!</definedName>
    <definedName name="YBSEPINT">#REF!</definedName>
    <definedName name="YBSEPNETCONT">#REF!</definedName>
    <definedName name="YBSEPSTEAM">#REF!</definedName>
    <definedName name="YBSEPTAX">#REF!</definedName>
    <definedName name="YBSEPWHEEL">#REF!</definedName>
    <definedName name="Year">#REF!</definedName>
    <definedName name="YMISNAPR">#REF!</definedName>
    <definedName name="yovelwliurimonacemebi">#REF!</definedName>
    <definedName name="YTDACTAPRFEE">#REF!</definedName>
    <definedName name="YTDACTAPRINT">#REF!</definedName>
    <definedName name="YTDACTAUGFEE">#REF!</definedName>
    <definedName name="YTDACTAUGINT">#REF!</definedName>
    <definedName name="YTDACTDECFEE">#REF!</definedName>
    <definedName name="YTDACTDECINT">#REF!</definedName>
    <definedName name="YTDACTFEBFEE">#REF!</definedName>
    <definedName name="YTDACTFEBINT">#REF!</definedName>
    <definedName name="YTDACTJANFEE">#REF!</definedName>
    <definedName name="YTDACTJANINT">#REF!</definedName>
    <definedName name="YTDACTJULFEE">#REF!</definedName>
    <definedName name="YTDACTJULINT">#REF!</definedName>
    <definedName name="YTDACTJUNFEE">#REF!</definedName>
    <definedName name="YTDACTJUNINT">#REF!</definedName>
    <definedName name="YTDACTMARFEE">#REF!</definedName>
    <definedName name="YTDACTMARINT">#REF!</definedName>
    <definedName name="YTDACTMAYFEE">#REF!</definedName>
    <definedName name="YTDACTMAYINT">#REF!</definedName>
    <definedName name="YTDACTNOVFEE">#REF!</definedName>
    <definedName name="YTDACTNOVINT">#REF!</definedName>
    <definedName name="YTDACTOCTFEE">#REF!</definedName>
    <definedName name="YTDACTOCTINT">#REF!</definedName>
    <definedName name="YTDACTSEPFEE">#REF!</definedName>
    <definedName name="YTDACTSEPINT">#REF!</definedName>
    <definedName name="YTDBUDAPRFEE">#REF!</definedName>
    <definedName name="YTDBUDAPRINT">#REF!</definedName>
    <definedName name="YTDBUDAUGFEE">#REF!</definedName>
    <definedName name="YTDBUDAUGINT">#REF!</definedName>
    <definedName name="YTDBUDDECFEE">#REF!</definedName>
    <definedName name="YTDBUDDECINT">#REF!</definedName>
    <definedName name="YTDBUDFEBFEE">#REF!</definedName>
    <definedName name="YTDBUDFEBINT">#REF!</definedName>
    <definedName name="YTDBUDJANFEE">#REF!</definedName>
    <definedName name="YTDBUDJANINT">#REF!</definedName>
    <definedName name="YTDBUDJULFEE">#REF!</definedName>
    <definedName name="YTDBUDJULINT">#REF!</definedName>
    <definedName name="YTDBUDJUNFEE">#REF!</definedName>
    <definedName name="YTDBUDJUNINT">#REF!</definedName>
    <definedName name="YTDBUDMARFEE">#REF!</definedName>
    <definedName name="YTDBUDMARINT">#REF!</definedName>
    <definedName name="YTDBUDMAYFEE">#REF!</definedName>
    <definedName name="YTDBUDMAYINT">#REF!</definedName>
    <definedName name="YTDBUDNOVFEE">#REF!</definedName>
    <definedName name="YTDBUDNOVINT">#REF!</definedName>
    <definedName name="YTDBUDOCTFEE">#REF!</definedName>
    <definedName name="YTDBUDOCTINT">#REF!</definedName>
    <definedName name="YTDBUDSEPINT">#REF!</definedName>
    <definedName name="АААААААА">[0]!АААААААА</definedName>
    <definedName name="ап">[0]!ап</definedName>
    <definedName name="в23ё">[0]!в23ё</definedName>
    <definedName name="вв">[0]!вв</definedName>
    <definedName name="второй">#REF!</definedName>
    <definedName name="вуув" hidden="1">{#N/A,#N/A,TRUE,"Лист1";#N/A,#N/A,TRUE,"Лист2";#N/A,#N/A,TRUE,"Лист3"}</definedName>
    <definedName name="грприрцфв00ав98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оход">#REF!</definedName>
    <definedName name="й">[0]!й</definedName>
    <definedName name="йй">[0]!йй</definedName>
    <definedName name="индцкавг98" hidden="1">{#N/A,#N/A,TRUE,"Лист1";#N/A,#N/A,TRUE,"Лист2";#N/A,#N/A,TRUE,"Лист3"}</definedName>
    <definedName name="ке">[0]!ке</definedName>
    <definedName name="кеппппппппппп" hidden="1">{#N/A,#N/A,TRUE,"Лист1";#N/A,#N/A,TRUE,"Лист2";#N/A,#N/A,TRUE,"Лист3"}</definedName>
    <definedName name="мым">[0]!мым</definedName>
    <definedName name="остатки">#REF!</definedName>
    <definedName name="первый">#REF!</definedName>
    <definedName name="План_доходов____ВТЧ">#REF!</definedName>
    <definedName name="План_расходов____ВТЧ">#REF!</definedName>
    <definedName name="прибыль">#REF!</definedName>
    <definedName name="прибыль3" hidden="1">{#N/A,#N/A,TRUE,"Лист1";#N/A,#N/A,TRUE,"Лист2";#N/A,#N/A,TRUE,"Лист3"}</definedName>
    <definedName name="расход">#REF!</definedName>
    <definedName name="рис1" hidden="1">{#N/A,#N/A,TRUE,"Лист1";#N/A,#N/A,TRUE,"Лист2";#N/A,#N/A,TRUE,"Лист3"}</definedName>
    <definedName name="с">[0]!с</definedName>
    <definedName name="сс">[0]!сс</definedName>
    <definedName name="сссс">[0]!сссс</definedName>
    <definedName name="ссы">[0]!ссы</definedName>
    <definedName name="тп" hidden="1">{#N/A,#N/A,TRUE,"Лист1";#N/A,#N/A,TRUE,"Лист2";#N/A,#N/A,TRUE,"Лист3"}</definedName>
    <definedName name="третий">#REF!</definedName>
    <definedName name="у">[0]!у</definedName>
    <definedName name="у42">#REF!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ц">[0]!ц</definedName>
    <definedName name="цу">[0]!цу</definedName>
    <definedName name="четвертый">#REF!</definedName>
    <definedName name="щ">[0]!щ</definedName>
    <definedName name="ыв">[0]!ыв</definedName>
    <definedName name="ыуаы" hidden="1">{#N/A,#N/A,TRUE,"Лист1";#N/A,#N/A,TRUE,"Лист2";#N/A,#N/A,TRUE,"Лист3"}</definedName>
    <definedName name="ыыыы">[0]!ыыыы</definedName>
    <definedName name="ანუიტეტიანი">#REF!</definedName>
    <definedName name="დაწყებისთარიღი">#REF!</definedName>
    <definedName name="ზედა_სართული">#REF!</definedName>
    <definedName name="კვარტალური">#REF!</definedName>
    <definedName name="მანძილი_თბილისიდან">#REF!</definedName>
    <definedName name="პერიმეტრი">#REF!</definedName>
    <definedName name="სესხები">#REF!</definedName>
    <definedName name="უპროცენტო">#REF!</definedName>
    <definedName name="ჭერის_სიმაღლე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9" i="3" l="1"/>
  <c r="B133" i="3"/>
  <c r="A133" i="3"/>
  <c r="B131" i="3"/>
  <c r="A131" i="3"/>
  <c r="B129" i="3"/>
  <c r="A129" i="3"/>
  <c r="B127" i="3"/>
  <c r="A127" i="3"/>
  <c r="B125" i="3"/>
  <c r="A125" i="3"/>
  <c r="B123" i="3"/>
  <c r="A123" i="3"/>
  <c r="B121" i="3"/>
  <c r="A121" i="3"/>
  <c r="A119" i="3"/>
  <c r="B119" i="3"/>
  <c r="H133" i="3"/>
  <c r="G133" i="3"/>
  <c r="H131" i="3"/>
  <c r="G131" i="3"/>
  <c r="H129" i="3"/>
  <c r="G129" i="3"/>
  <c r="H127" i="3"/>
  <c r="G127" i="3"/>
  <c r="H125" i="3"/>
  <c r="G125" i="3"/>
  <c r="H123" i="3"/>
  <c r="G123" i="3"/>
  <c r="H121" i="3"/>
  <c r="G121" i="3"/>
  <c r="H119" i="3"/>
  <c r="C73" i="3"/>
  <c r="C131" i="3" s="1"/>
  <c r="C74" i="3"/>
  <c r="C133" i="3" s="1"/>
  <c r="C71" i="3"/>
  <c r="C127" i="3" s="1"/>
  <c r="C72" i="3"/>
  <c r="C129" i="3" s="1"/>
  <c r="C70" i="3"/>
  <c r="C125" i="3" s="1"/>
  <c r="C68" i="3"/>
  <c r="C121" i="3" s="1"/>
  <c r="C69" i="3"/>
  <c r="C123" i="3" s="1"/>
  <c r="C67" i="3"/>
  <c r="C119" i="3" s="1"/>
  <c r="B117" i="3"/>
  <c r="A117" i="3"/>
  <c r="G111" i="3"/>
  <c r="G117" i="3"/>
  <c r="G109" i="3"/>
  <c r="H117" i="3"/>
  <c r="H115" i="3"/>
  <c r="G115" i="3"/>
  <c r="B115" i="3"/>
  <c r="A115" i="3"/>
  <c r="H113" i="3"/>
  <c r="G113" i="3"/>
  <c r="B113" i="3"/>
  <c r="A113" i="3"/>
  <c r="H111" i="3"/>
  <c r="H109" i="3"/>
  <c r="B111" i="3"/>
  <c r="A111" i="3"/>
  <c r="B109" i="3"/>
  <c r="A109" i="3"/>
  <c r="H107" i="3"/>
  <c r="G107" i="3"/>
  <c r="A107" i="3"/>
  <c r="B107" i="3"/>
  <c r="H105" i="3"/>
  <c r="G105" i="3"/>
  <c r="D11" i="3"/>
  <c r="G103" i="3"/>
  <c r="H103" i="3"/>
  <c r="A95" i="3"/>
  <c r="B95" i="3"/>
  <c r="B87" i="3"/>
  <c r="A87" i="3"/>
  <c r="A91" i="3"/>
  <c r="H101" i="3"/>
  <c r="G101" i="3"/>
  <c r="B101" i="3"/>
  <c r="A101" i="3"/>
  <c r="H99" i="3"/>
  <c r="G99" i="3"/>
  <c r="B99" i="3"/>
  <c r="A99" i="3"/>
  <c r="H97" i="3"/>
  <c r="G97" i="3"/>
  <c r="B97" i="3"/>
  <c r="A97" i="3"/>
  <c r="H95" i="3"/>
  <c r="G95" i="3"/>
  <c r="H93" i="3"/>
  <c r="G93" i="3"/>
  <c r="B93" i="3"/>
  <c r="A93" i="3"/>
  <c r="H91" i="3"/>
  <c r="G91" i="3"/>
  <c r="H89" i="3"/>
  <c r="G89" i="3"/>
  <c r="B89" i="3"/>
  <c r="A89" i="3"/>
  <c r="H87" i="3"/>
  <c r="G87" i="3"/>
  <c r="H85" i="3"/>
  <c r="G85" i="3"/>
  <c r="B85" i="3"/>
  <c r="A85" i="3"/>
  <c r="G39" i="3"/>
  <c r="E72" i="3" s="1"/>
  <c r="G72" i="3" s="1"/>
  <c r="E15" i="3"/>
  <c r="D19" i="3" s="1"/>
  <c r="E19" i="3" s="1"/>
  <c r="A103" i="3"/>
  <c r="E7" i="3"/>
  <c r="E16" i="3" s="1"/>
  <c r="D16" i="3" s="1"/>
  <c r="D3" i="3"/>
  <c r="E17" i="3" l="1"/>
  <c r="E18" i="3" s="1"/>
  <c r="D18" i="3" s="1"/>
  <c r="E32" i="3" s="1"/>
  <c r="G32" i="3" s="1"/>
  <c r="B103" i="3"/>
  <c r="B91" i="3"/>
  <c r="E45" i="3"/>
  <c r="G45" i="3" s="1"/>
  <c r="E8" i="3"/>
  <c r="E67" i="3" l="1"/>
  <c r="G67" i="3" s="1"/>
  <c r="A105" i="3"/>
  <c r="B105" i="3"/>
  <c r="E12" i="3"/>
  <c r="E29" i="3" s="1"/>
  <c r="G29" i="3" s="1"/>
  <c r="E9" i="3"/>
  <c r="E11" i="3"/>
  <c r="E28" i="3" s="1"/>
  <c r="G28" i="3" s="1"/>
  <c r="E13" i="3"/>
  <c r="E30" i="3" s="1"/>
  <c r="G30" i="3" s="1"/>
  <c r="E31" i="3" l="1"/>
  <c r="G31" i="3" s="1"/>
  <c r="G33" i="3" s="1"/>
  <c r="D21" i="3"/>
  <c r="E21" i="3" s="1"/>
  <c r="H39" i="3"/>
  <c r="D22" i="3"/>
  <c r="E23" i="3" s="1"/>
  <c r="E46" i="3" l="1"/>
  <c r="G46" i="3" s="1"/>
  <c r="E68" i="3" s="1"/>
  <c r="G68" i="3" s="1"/>
  <c r="G34" i="3"/>
  <c r="E37" i="3"/>
  <c r="G37" i="3" s="1"/>
  <c r="E70" i="3" s="1"/>
  <c r="G70" i="3" s="1"/>
  <c r="E38" i="3"/>
  <c r="G38" i="3" s="1"/>
  <c r="H38" i="3" l="1"/>
  <c r="E71" i="3"/>
  <c r="G71" i="3" s="1"/>
  <c r="E47" i="3"/>
  <c r="G47" i="3" s="1"/>
  <c r="H37" i="3"/>
  <c r="H34" i="3"/>
  <c r="E40" i="3"/>
  <c r="G40" i="3" s="1"/>
  <c r="E53" i="3"/>
  <c r="H40" i="3" l="1"/>
  <c r="E73" i="3"/>
  <c r="G73" i="3" s="1"/>
  <c r="G48" i="3"/>
  <c r="H48" i="3" s="1"/>
  <c r="E69" i="3"/>
  <c r="G69" i="3" s="1"/>
  <c r="G53" i="3"/>
  <c r="E41" i="3"/>
  <c r="G41" i="3" s="1"/>
  <c r="H41" i="3" l="1"/>
  <c r="E74" i="3"/>
  <c r="G74" i="3" s="1"/>
  <c r="G75" i="3" s="1"/>
  <c r="E48" i="3"/>
  <c r="G42" i="3"/>
  <c r="H67" i="3" l="1"/>
  <c r="H68" i="3"/>
  <c r="H72" i="3"/>
  <c r="H73" i="3"/>
  <c r="H74" i="3"/>
  <c r="H69" i="3"/>
  <c r="H70" i="3"/>
  <c r="H71" i="3"/>
  <c r="E39" i="3"/>
  <c r="H42" i="3"/>
  <c r="G50" i="3"/>
  <c r="H50" i="3" s="1"/>
  <c r="E54" i="3"/>
  <c r="G54" i="3" s="1"/>
  <c r="G56" i="3" l="1"/>
  <c r="E52" i="3"/>
  <c r="G58" i="3" l="1"/>
  <c r="H56" i="3"/>
  <c r="G60" i="3" l="1"/>
  <c r="G62" i="3" l="1"/>
  <c r="H60" i="3"/>
  <c r="G77" i="3" l="1"/>
  <c r="H62" i="3"/>
  <c r="J115" i="3" l="1"/>
  <c r="L29" i="2" s="1"/>
  <c r="J117" i="3"/>
  <c r="L33" i="2" s="1"/>
  <c r="J111" i="3"/>
  <c r="L25" i="2" s="1"/>
  <c r="J113" i="3"/>
  <c r="L27" i="2" s="1"/>
  <c r="J107" i="3"/>
  <c r="L31" i="2" s="1"/>
  <c r="J109" i="3"/>
  <c r="L23" i="2" s="1"/>
  <c r="J103" i="3"/>
  <c r="L7" i="2" s="1"/>
  <c r="J105" i="3"/>
  <c r="L9" i="2" s="1"/>
  <c r="J99" i="3"/>
  <c r="J101" i="3"/>
  <c r="L19" i="2" s="1"/>
  <c r="J95" i="3"/>
  <c r="L5" i="2" s="1"/>
  <c r="J97" i="3"/>
  <c r="L35" i="2" s="1"/>
  <c r="J91" i="3"/>
  <c r="L13" i="2" s="1"/>
  <c r="J93" i="3"/>
  <c r="L21" i="2" s="1"/>
  <c r="J87" i="3"/>
  <c r="L17" i="2" s="1"/>
  <c r="J89" i="3"/>
  <c r="L15" i="2" s="1"/>
  <c r="I115" i="3"/>
  <c r="K29" i="2" s="1"/>
  <c r="I117" i="3"/>
  <c r="K33" i="2" s="1"/>
  <c r="I111" i="3"/>
  <c r="K25" i="2" s="1"/>
  <c r="I113" i="3"/>
  <c r="K27" i="2" s="1"/>
  <c r="I107" i="3"/>
  <c r="K31" i="2" s="1"/>
  <c r="I109" i="3"/>
  <c r="K23" i="2" s="1"/>
  <c r="I103" i="3"/>
  <c r="K7" i="2" s="1"/>
  <c r="I105" i="3"/>
  <c r="K9" i="2" s="1"/>
  <c r="I99" i="3"/>
  <c r="I101" i="3"/>
  <c r="K19" i="2" s="1"/>
  <c r="I95" i="3"/>
  <c r="K5" i="2" s="1"/>
  <c r="I97" i="3"/>
  <c r="K35" i="2" s="1"/>
  <c r="I91" i="3"/>
  <c r="K13" i="2" s="1"/>
  <c r="I93" i="3"/>
  <c r="K21" i="2" s="1"/>
  <c r="I87" i="3"/>
  <c r="K17" i="2" s="1"/>
  <c r="I89" i="3"/>
  <c r="K15" i="2" s="1"/>
  <c r="I85" i="3"/>
  <c r="K11" i="2" s="1"/>
  <c r="J85" i="3"/>
  <c r="L11" i="2" s="1"/>
  <c r="C116" i="3"/>
  <c r="C118" i="3"/>
  <c r="C112" i="3"/>
  <c r="C114" i="3"/>
  <c r="C108" i="3"/>
  <c r="C110" i="3"/>
  <c r="C104" i="3"/>
  <c r="C106" i="3"/>
  <c r="C100" i="3"/>
  <c r="C102" i="3"/>
  <c r="C96" i="3"/>
  <c r="C98" i="3"/>
  <c r="C92" i="3"/>
  <c r="C94" i="3"/>
  <c r="C88" i="3"/>
  <c r="C90" i="3"/>
  <c r="C86" i="3"/>
  <c r="I133" i="3"/>
  <c r="K53" i="2" s="1"/>
  <c r="J133" i="3"/>
  <c r="L53" i="2" s="1"/>
  <c r="I131" i="3"/>
  <c r="K51" i="2" s="1"/>
  <c r="J131" i="3"/>
  <c r="L51" i="2" s="1"/>
  <c r="I129" i="3"/>
  <c r="K49" i="2" s="1"/>
  <c r="J129" i="3"/>
  <c r="L49" i="2" s="1"/>
  <c r="I127" i="3"/>
  <c r="K47" i="2" s="1"/>
  <c r="J127" i="3"/>
  <c r="L47" i="2" s="1"/>
  <c r="I125" i="3"/>
  <c r="J125" i="3"/>
  <c r="L41" i="2" s="1"/>
  <c r="I123" i="3"/>
  <c r="K45" i="2" s="1"/>
  <c r="J123" i="3"/>
  <c r="L45" i="2" s="1"/>
  <c r="J121" i="3"/>
  <c r="L39" i="2" s="1"/>
  <c r="I121" i="3"/>
  <c r="K39" i="2" s="1"/>
  <c r="I119" i="3"/>
  <c r="K43" i="2" s="1"/>
  <c r="J119" i="3"/>
  <c r="L43" i="2" s="1"/>
  <c r="C132" i="3"/>
  <c r="C134" i="3"/>
  <c r="C128" i="3"/>
  <c r="C130" i="3"/>
  <c r="C124" i="3"/>
  <c r="C126" i="3"/>
  <c r="C120" i="3"/>
  <c r="C122" i="3"/>
  <c r="K41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27" authorId="0" shapeId="0" xr:uid="{20DA76DD-2DB1-4A1F-9BC4-794D4BD8AD3B}">
      <text>
        <r>
          <rPr>
            <b/>
            <sz val="9"/>
            <color indexed="81"/>
            <rFont val="Tahoma"/>
            <family val="2"/>
            <charset val="204"/>
          </rPr>
          <t>Smart: ფასები ჩაწერეთ დღგ-ს ჩათვლით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E39" authorId="0" shapeId="0" xr:uid="{521FE1BF-1F92-4B71-B89B-9D64F1B9E23A}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ბიუჯეტის რამენი პროცენტი გამოდის</t>
        </r>
      </text>
    </comment>
    <comment ref="D54" authorId="0" shapeId="0" xr:uid="{732B3FA5-31D0-46C4-B0AC-A7245C8E1940}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ფულის ჭერის კოეფიციენტი. უხეშად მთელი პერიოდის განმავლობაში რა წილით სარგებლობს პროექტი სესხით
სესხი მონაცემები უნდა გასწორდეს Cash Flow-დან მიღებულ შედეგებზე</t>
        </r>
      </text>
    </comment>
  </commentList>
</comments>
</file>

<file path=xl/sharedStrings.xml><?xml version="1.0" encoding="utf-8"?>
<sst xmlns="http://schemas.openxmlformats.org/spreadsheetml/2006/main" count="188" uniqueCount="125">
  <si>
    <t>EBIT</t>
  </si>
  <si>
    <t>Input vs Output</t>
  </si>
  <si>
    <t>საპროცენტო განაკვეთი</t>
  </si>
  <si>
    <t>ROIC</t>
  </si>
  <si>
    <t>Sales Velocity/Timeline</t>
  </si>
  <si>
    <t>Amount of parking lots</t>
  </si>
  <si>
    <t>Residential Price</t>
  </si>
  <si>
    <t>Balcony Price</t>
  </si>
  <si>
    <t>Retail Price</t>
  </si>
  <si>
    <t>Parking Price</t>
  </si>
  <si>
    <t>Construction cost</t>
  </si>
  <si>
    <t>Land cost</t>
  </si>
  <si>
    <t>Architecture cost</t>
  </si>
  <si>
    <t>Permission payables</t>
  </si>
  <si>
    <t>Quality &amp; safety errors</t>
  </si>
  <si>
    <t>Marketing cost</t>
  </si>
  <si>
    <t>Management cost</t>
  </si>
  <si>
    <t>Land</t>
  </si>
  <si>
    <t>Architecture</t>
  </si>
  <si>
    <t>Permission</t>
  </si>
  <si>
    <t>Construction</t>
  </si>
  <si>
    <t>Management</t>
  </si>
  <si>
    <t>Marketing</t>
  </si>
  <si>
    <t>Others</t>
  </si>
  <si>
    <t>Volume</t>
  </si>
  <si>
    <t>Gross Margin</t>
  </si>
  <si>
    <t>G&amp;A &amp; Other Costs</t>
  </si>
  <si>
    <t>Fixed Assets</t>
  </si>
  <si>
    <t>NWC</t>
  </si>
  <si>
    <t>Invested Capital</t>
  </si>
  <si>
    <t>EBITA</t>
  </si>
  <si>
    <t>Financial Value Drivers</t>
  </si>
  <si>
    <t>Negative</t>
  </si>
  <si>
    <t>Sensitivity</t>
  </si>
  <si>
    <t>Positive</t>
  </si>
  <si>
    <t>Motivation System</t>
  </si>
  <si>
    <t>MS Project - EV Reporting</t>
  </si>
  <si>
    <t>Project Brief Quality</t>
  </si>
  <si>
    <t>X</t>
  </si>
  <si>
    <t>Utility Rate</t>
  </si>
  <si>
    <t>Retail area portion</t>
  </si>
  <si>
    <t>Quality Transparence</t>
  </si>
  <si>
    <t>Land broker cost</t>
  </si>
  <si>
    <t>Office, equipment</t>
  </si>
  <si>
    <t>Brokerage</t>
  </si>
  <si>
    <t>Impact of Operational Initiatives</t>
  </si>
  <si>
    <t>Proactive Pricing System</t>
  </si>
  <si>
    <t>Operational Value Drivers</t>
  </si>
  <si>
    <t>Baseline data:</t>
  </si>
  <si>
    <t>Project Data</t>
  </si>
  <si>
    <t>Coefficient</t>
  </si>
  <si>
    <t>sq.m.</t>
  </si>
  <si>
    <t>Land area</t>
  </si>
  <si>
    <t>K2 reporting area</t>
  </si>
  <si>
    <t>Indoor useful area</t>
  </si>
  <si>
    <t>Summer area (housing)</t>
  </si>
  <si>
    <t>Residential area</t>
  </si>
  <si>
    <t>Office Area</t>
  </si>
  <si>
    <t>Trading area</t>
  </si>
  <si>
    <t>K1 reporting area</t>
  </si>
  <si>
    <t>Above-ground floors</t>
  </si>
  <si>
    <t>Underground floors</t>
  </si>
  <si>
    <t>Parking</t>
  </si>
  <si>
    <t>Paving area</t>
  </si>
  <si>
    <t>Total development area</t>
  </si>
  <si>
    <t>Number of Apartments / Average Size</t>
  </si>
  <si>
    <t>Timeline (months) / Speed (apart./month)</t>
  </si>
  <si>
    <t>Revenue Report</t>
  </si>
  <si>
    <t xml:space="preserve">Living </t>
  </si>
  <si>
    <t>Retail</t>
  </si>
  <si>
    <t>Summer</t>
  </si>
  <si>
    <t>Sq.m.</t>
  </si>
  <si>
    <t>Measuring</t>
  </si>
  <si>
    <t>N</t>
  </si>
  <si>
    <t>data</t>
  </si>
  <si>
    <t>Price/sq.m.</t>
  </si>
  <si>
    <t>Revenue</t>
  </si>
  <si>
    <t>Analysis</t>
  </si>
  <si>
    <t>Total Income</t>
  </si>
  <si>
    <t>Income Ex. VAT</t>
  </si>
  <si>
    <t>Cost account (excluding VAT)</t>
  </si>
  <si>
    <t>Project &amp; Permit</t>
  </si>
  <si>
    <t>Capital Expenditures</t>
  </si>
  <si>
    <t>Administration/Management</t>
  </si>
  <si>
    <t>Marketing Costs</t>
  </si>
  <si>
    <t>Unforeseen Costs</t>
  </si>
  <si>
    <t>Costs excluding land and VAT</t>
  </si>
  <si>
    <t>Monthly</t>
  </si>
  <si>
    <t>Rev. %</t>
  </si>
  <si>
    <t>Cost %</t>
  </si>
  <si>
    <t>Cost/Unit</t>
  </si>
  <si>
    <t>Cost</t>
  </si>
  <si>
    <t>Permit Fee</t>
  </si>
  <si>
    <t>Direct land Costs</t>
  </si>
  <si>
    <t>Total costs on land</t>
  </si>
  <si>
    <t>Trans. %</t>
  </si>
  <si>
    <t>Required investment</t>
  </si>
  <si>
    <t>Investing in capital</t>
  </si>
  <si>
    <t>Investing in the form of a loan</t>
  </si>
  <si>
    <t>PV of Net Income</t>
  </si>
  <si>
    <t>Investment Capital</t>
  </si>
  <si>
    <t>Investments</t>
  </si>
  <si>
    <t>Total IC</t>
  </si>
  <si>
    <t>ROIC = PV/Invested Capital</t>
  </si>
  <si>
    <t>Price of living area</t>
  </si>
  <si>
    <t>Price of parking</t>
  </si>
  <si>
    <t>Price of retail area</t>
  </si>
  <si>
    <t>Price of summer area</t>
  </si>
  <si>
    <t>Construction Cost</t>
  </si>
  <si>
    <t>Project Duration</t>
  </si>
  <si>
    <t>Management Expense</t>
  </si>
  <si>
    <t>Utility rate</t>
  </si>
  <si>
    <t xml:space="preserve">Retail area share </t>
  </si>
  <si>
    <t>Number of parking lots</t>
  </si>
  <si>
    <t>Income</t>
  </si>
  <si>
    <t>Tax Provisions</t>
  </si>
  <si>
    <t>Expected Net Income</t>
  </si>
  <si>
    <t>Land expense/Revenues</t>
  </si>
  <si>
    <t>Sensitivity Analysis</t>
  </si>
  <si>
    <t>Pessimistic</t>
  </si>
  <si>
    <t>Optimistic</t>
  </si>
  <si>
    <t>Min</t>
  </si>
  <si>
    <t>Max</t>
  </si>
  <si>
    <t>Deviation</t>
  </si>
  <si>
    <t>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</si>
</sst>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-* #,##0.0_-;\-* #,##0.0_-;_-* &quot;-&quot;??_-;_-@_-"/>
    <numFmt numFmtId="166" formatCode="_-* #,##0.00_-;\-* #,##0.00_-;_-* &quot;-&quot;??_-;_-@_-"/>
    <numFmt numFmtId="167" formatCode="_-* #,##0_-;\-* #,##0_-;_-* &quot;-&quot;??_-;_-@_-"/>
    <numFmt numFmtId="168" formatCode="0.000000000000000%"/>
    <numFmt numFmtId="169" formatCode="_(* #,##0_);_(* \(#,##0\);_(* &quot;-&quot;??_);_(@_)"/>
    <numFmt numFmtId="170" formatCode="_-* #,##0.000_-;\-* #,##0.000_-;_-* &quot;-&quot;??_-;_-@_-"/>
    <numFmt numFmtId="171" formatCode="_(* #,##0.000_);_(* \(#,##0.000\);_(* &quot;-&quot;??_);_(@_)"/>
    <numFmt numFmtId="172" formatCode="_(* #,##0.0_);_(* \(#,##0.0\);_(* &quot;-&quot;??_);_(@_)"/>
    <numFmt numFmtId="173" formatCode="_-[$$-409]* #,##0_ ;_-[$$-409]* \-#,##0\ ;_-[$$-409]* &quot;-&quot;_ ;_-@_ "/>
    <numFmt numFmtId="174" formatCode="_-[$$-409]* #,##0.0_ ;_-[$$-409]* \-#,##0.0\ ;_-[$$-409]* &quot;-&quot;_ ;_-@_ "/>
    <numFmt numFmtId="175" formatCode="_(&quot;$&quot;* #,##0_);_(&quot;$&quot;* \(#,##0\);_(&quot;$&quot;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2"/>
      <color theme="1"/>
      <name val="Cambria"/>
      <family val="1"/>
      <charset val="204"/>
    </font>
    <font>
      <sz val="12"/>
      <color theme="0"/>
      <name val="Cambria"/>
      <family val="1"/>
      <charset val="204"/>
    </font>
    <font>
      <sz val="12"/>
      <name val="Cambria"/>
      <family val="1"/>
      <charset val="204"/>
    </font>
    <font>
      <sz val="11"/>
      <color theme="1"/>
      <name val="Cambria"/>
      <family val="1"/>
      <charset val="204"/>
    </font>
    <font>
      <sz val="12"/>
      <color rgb="FF000000"/>
      <name val="Cambria"/>
      <family val="1"/>
      <charset val="204"/>
    </font>
    <font>
      <b/>
      <sz val="11"/>
      <color theme="0"/>
      <name val="Cambria"/>
      <family val="1"/>
      <charset val="204"/>
    </font>
    <font>
      <sz val="11"/>
      <name val="Cambria"/>
      <family val="1"/>
      <charset val="204"/>
    </font>
    <font>
      <sz val="11"/>
      <color theme="0"/>
      <name val="Cambria"/>
      <family val="1"/>
      <charset val="204"/>
    </font>
    <font>
      <sz val="11"/>
      <color theme="0" tint="-0.34998626667073579"/>
      <name val="Cambria"/>
      <family val="1"/>
      <charset val="204"/>
    </font>
  </fonts>
  <fills count="1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6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</cellStyleXfs>
  <cellXfs count="210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10" fontId="6" fillId="0" borderId="0" xfId="0" applyNumberFormat="1" applyFont="1" applyAlignment="1">
      <alignment horizontal="left" vertical="center"/>
    </xf>
    <xf numFmtId="0" fontId="7" fillId="11" borderId="0" xfId="0" applyFont="1" applyFill="1" applyAlignment="1">
      <alignment horizontal="center" wrapText="1"/>
    </xf>
    <xf numFmtId="0" fontId="6" fillId="12" borderId="5" xfId="0" applyFont="1" applyFill="1" applyBorder="1" applyAlignment="1">
      <alignment horizontal="left" vertical="center"/>
    </xf>
    <xf numFmtId="0" fontId="6" fillId="14" borderId="5" xfId="0" applyFont="1" applyFill="1" applyBorder="1" applyAlignment="1">
      <alignment horizontal="left" vertical="center"/>
    </xf>
    <xf numFmtId="0" fontId="6" fillId="15" borderId="5" xfId="0" applyFont="1" applyFill="1" applyBorder="1" applyAlignment="1">
      <alignment horizontal="left" vertical="center"/>
    </xf>
    <xf numFmtId="0" fontId="6" fillId="16" borderId="5" xfId="0" applyFont="1" applyFill="1" applyBorder="1" applyAlignment="1">
      <alignment horizontal="left" vertical="center"/>
    </xf>
    <xf numFmtId="0" fontId="7" fillId="11" borderId="0" xfId="0" applyFont="1" applyFill="1" applyAlignment="1">
      <alignment horizontal="center" vertical="center"/>
    </xf>
    <xf numFmtId="0" fontId="7" fillId="13" borderId="0" xfId="0" applyFont="1" applyFill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17" borderId="5" xfId="0" applyFont="1" applyFill="1" applyBorder="1" applyAlignment="1">
      <alignment horizontal="center" vertical="center"/>
    </xf>
    <xf numFmtId="0" fontId="7" fillId="11" borderId="22" xfId="0" applyFont="1" applyFill="1" applyBorder="1" applyAlignment="1">
      <alignment horizontal="center" vertical="center" wrapText="1"/>
    </xf>
    <xf numFmtId="0" fontId="7" fillId="11" borderId="23" xfId="0" applyFont="1" applyFill="1" applyBorder="1" applyAlignment="1">
      <alignment horizontal="center" vertical="center" wrapText="1"/>
    </xf>
    <xf numFmtId="0" fontId="7" fillId="11" borderId="24" xfId="0" applyFont="1" applyFill="1" applyBorder="1" applyAlignment="1">
      <alignment horizontal="center" vertical="center" wrapText="1"/>
    </xf>
    <xf numFmtId="0" fontId="8" fillId="17" borderId="22" xfId="0" applyFont="1" applyFill="1" applyBorder="1" applyAlignment="1">
      <alignment horizontal="center" vertical="center"/>
    </xf>
    <xf numFmtId="0" fontId="8" fillId="17" borderId="23" xfId="0" applyFont="1" applyFill="1" applyBorder="1" applyAlignment="1">
      <alignment horizontal="center" vertical="center"/>
    </xf>
    <xf numFmtId="0" fontId="8" fillId="17" borderId="24" xfId="0" applyFont="1" applyFill="1" applyBorder="1" applyAlignment="1">
      <alignment horizontal="center" vertical="center"/>
    </xf>
    <xf numFmtId="0" fontId="7" fillId="11" borderId="22" xfId="0" applyFont="1" applyFill="1" applyBorder="1" applyAlignment="1">
      <alignment horizontal="center" vertical="center"/>
    </xf>
    <xf numFmtId="0" fontId="7" fillId="11" borderId="23" xfId="0" applyFont="1" applyFill="1" applyBorder="1" applyAlignment="1">
      <alignment horizontal="center" vertical="center"/>
    </xf>
    <xf numFmtId="0" fontId="7" fillId="11" borderId="24" xfId="0" applyFont="1" applyFill="1" applyBorder="1" applyAlignment="1">
      <alignment horizontal="center" vertical="center"/>
    </xf>
    <xf numFmtId="0" fontId="8" fillId="17" borderId="22" xfId="0" applyFont="1" applyFill="1" applyBorder="1" applyAlignment="1">
      <alignment horizontal="center" vertical="center" wrapText="1"/>
    </xf>
    <xf numFmtId="0" fontId="8" fillId="17" borderId="23" xfId="0" applyFont="1" applyFill="1" applyBorder="1" applyAlignment="1">
      <alignment horizontal="center" vertical="center" wrapText="1"/>
    </xf>
    <xf numFmtId="0" fontId="8" fillId="17" borderId="24" xfId="0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12" borderId="17" xfId="0" applyFont="1" applyFill="1" applyBorder="1" applyAlignment="1">
      <alignment horizontal="center"/>
    </xf>
    <xf numFmtId="0" fontId="9" fillId="0" borderId="0" xfId="0" applyFont="1"/>
    <xf numFmtId="0" fontId="9" fillId="0" borderId="1" xfId="4" applyFont="1" applyBorder="1"/>
    <xf numFmtId="0" fontId="9" fillId="0" borderId="2" xfId="4" applyFont="1" applyBorder="1"/>
    <xf numFmtId="0" fontId="9" fillId="0" borderId="3" xfId="4" applyFont="1" applyBorder="1"/>
    <xf numFmtId="0" fontId="9" fillId="0" borderId="4" xfId="4" applyFont="1" applyBorder="1"/>
    <xf numFmtId="0" fontId="10" fillId="0" borderId="0" xfId="0" applyFont="1"/>
    <xf numFmtId="14" fontId="9" fillId="2" borderId="5" xfId="4" applyNumberFormat="1" applyFont="1" applyFill="1" applyBorder="1" applyProtection="1">
      <protection locked="0"/>
    </xf>
    <xf numFmtId="0" fontId="9" fillId="0" borderId="0" xfId="4" applyFont="1"/>
    <xf numFmtId="0" fontId="9" fillId="0" borderId="6" xfId="4" applyFont="1" applyBorder="1"/>
    <xf numFmtId="0" fontId="11" fillId="3" borderId="7" xfId="4" applyFont="1" applyFill="1" applyBorder="1" applyAlignment="1">
      <alignment horizontal="left" vertical="center" wrapText="1"/>
    </xf>
    <xf numFmtId="0" fontId="11" fillId="3" borderId="8" xfId="4" applyFont="1" applyFill="1" applyBorder="1" applyAlignment="1">
      <alignment horizontal="center" vertical="center" wrapText="1"/>
    </xf>
    <xf numFmtId="0" fontId="11" fillId="3" borderId="9" xfId="4" applyFont="1" applyFill="1" applyBorder="1" applyAlignment="1">
      <alignment horizontal="center" vertical="center" wrapText="1"/>
    </xf>
    <xf numFmtId="164" fontId="12" fillId="0" borderId="0" xfId="3" applyNumberFormat="1" applyFont="1" applyFill="1" applyBorder="1" applyProtection="1"/>
    <xf numFmtId="0" fontId="9" fillId="0" borderId="6" xfId="0" applyFont="1" applyBorder="1"/>
    <xf numFmtId="0" fontId="9" fillId="4" borderId="10" xfId="0" applyFont="1" applyFill="1" applyBorder="1" applyAlignment="1">
      <alignment horizontal="left"/>
    </xf>
    <xf numFmtId="165" fontId="12" fillId="0" borderId="0" xfId="4" applyNumberFormat="1" applyFont="1"/>
    <xf numFmtId="167" fontId="12" fillId="0" borderId="11" xfId="5" applyNumberFormat="1" applyFont="1" applyFill="1" applyBorder="1" applyProtection="1">
      <protection locked="0"/>
    </xf>
    <xf numFmtId="166" fontId="12" fillId="0" borderId="12" xfId="5" applyFont="1" applyFill="1" applyBorder="1" applyProtection="1">
      <protection locked="0"/>
    </xf>
    <xf numFmtId="167" fontId="12" fillId="0" borderId="11" xfId="4" applyNumberFormat="1" applyFont="1" applyBorder="1"/>
    <xf numFmtId="165" fontId="9" fillId="0" borderId="0" xfId="4" applyNumberFormat="1" applyFont="1"/>
    <xf numFmtId="9" fontId="9" fillId="0" borderId="0" xfId="3" applyFont="1"/>
    <xf numFmtId="168" fontId="9" fillId="0" borderId="0" xfId="0" applyNumberFormat="1" applyFont="1"/>
    <xf numFmtId="10" fontId="12" fillId="0" borderId="12" xfId="3" applyNumberFormat="1" applyFont="1" applyFill="1" applyBorder="1" applyProtection="1">
      <protection locked="0"/>
    </xf>
    <xf numFmtId="169" fontId="12" fillId="0" borderId="11" xfId="4" applyNumberFormat="1" applyFont="1" applyBorder="1"/>
    <xf numFmtId="10" fontId="12" fillId="0" borderId="12" xfId="3" applyNumberFormat="1" applyFont="1" applyFill="1" applyBorder="1" applyProtection="1"/>
    <xf numFmtId="0" fontId="9" fillId="5" borderId="10" xfId="4" applyFont="1" applyFill="1" applyBorder="1"/>
    <xf numFmtId="0" fontId="9" fillId="5" borderId="12" xfId="4" applyFont="1" applyFill="1" applyBorder="1"/>
    <xf numFmtId="0" fontId="9" fillId="5" borderId="11" xfId="4" applyFont="1" applyFill="1" applyBorder="1"/>
    <xf numFmtId="9" fontId="9" fillId="0" borderId="12" xfId="4" applyNumberFormat="1" applyFont="1" applyBorder="1" applyProtection="1">
      <protection locked="0"/>
    </xf>
    <xf numFmtId="167" fontId="9" fillId="0" borderId="0" xfId="4" applyNumberFormat="1" applyFont="1"/>
    <xf numFmtId="166" fontId="9" fillId="0" borderId="0" xfId="4" applyNumberFormat="1" applyFont="1" applyAlignment="1">
      <alignment vertical="top" wrapText="1"/>
    </xf>
    <xf numFmtId="166" fontId="12" fillId="0" borderId="0" xfId="4" applyNumberFormat="1" applyFont="1" applyAlignment="1">
      <alignment vertical="top" wrapText="1"/>
    </xf>
    <xf numFmtId="0" fontId="9" fillId="4" borderId="10" xfId="0" applyFont="1" applyFill="1" applyBorder="1" applyAlignment="1">
      <alignment horizontal="left" vertical="center"/>
    </xf>
    <xf numFmtId="170" fontId="9" fillId="0" borderId="0" xfId="4" applyNumberFormat="1" applyFont="1"/>
    <xf numFmtId="43" fontId="12" fillId="0" borderId="12" xfId="1" applyFont="1" applyFill="1" applyBorder="1" applyProtection="1">
      <protection locked="0"/>
    </xf>
    <xf numFmtId="43" fontId="12" fillId="0" borderId="12" xfId="1" applyFont="1" applyFill="1" applyBorder="1" applyProtection="1"/>
    <xf numFmtId="169" fontId="12" fillId="0" borderId="11" xfId="5" applyNumberFormat="1" applyFont="1" applyFill="1" applyBorder="1" applyProtection="1"/>
    <xf numFmtId="167" fontId="12" fillId="0" borderId="11" xfId="5" applyNumberFormat="1" applyFont="1" applyFill="1" applyBorder="1" applyProtection="1"/>
    <xf numFmtId="164" fontId="9" fillId="0" borderId="0" xfId="3" applyNumberFormat="1" applyFont="1"/>
    <xf numFmtId="171" fontId="9" fillId="0" borderId="0" xfId="0" applyNumberFormat="1" applyFont="1"/>
    <xf numFmtId="169" fontId="12" fillId="0" borderId="12" xfId="1" applyNumberFormat="1" applyFont="1" applyFill="1" applyBorder="1" applyProtection="1"/>
    <xf numFmtId="0" fontId="9" fillId="0" borderId="10" xfId="0" applyFont="1" applyBorder="1" applyAlignment="1">
      <alignment vertical="center"/>
    </xf>
    <xf numFmtId="169" fontId="12" fillId="0" borderId="12" xfId="5" applyNumberFormat="1" applyFont="1" applyFill="1" applyBorder="1" applyAlignment="1" applyProtection="1">
      <alignment vertical="center"/>
    </xf>
    <xf numFmtId="169" fontId="12" fillId="0" borderId="11" xfId="5" applyNumberFormat="1" applyFont="1" applyFill="1" applyBorder="1" applyAlignment="1" applyProtection="1">
      <alignment vertical="center"/>
    </xf>
    <xf numFmtId="172" fontId="12" fillId="0" borderId="11" xfId="5" applyNumberFormat="1" applyFont="1" applyFill="1" applyBorder="1" applyAlignment="1" applyProtection="1">
      <alignment vertical="center"/>
    </xf>
    <xf numFmtId="0" fontId="9" fillId="4" borderId="13" xfId="0" applyFont="1" applyFill="1" applyBorder="1" applyAlignment="1">
      <alignment horizontal="left" vertical="center"/>
    </xf>
    <xf numFmtId="167" fontId="12" fillId="0" borderId="14" xfId="5" applyNumberFormat="1" applyFont="1" applyFill="1" applyBorder="1" applyAlignment="1" applyProtection="1">
      <alignment vertical="center"/>
    </xf>
    <xf numFmtId="172" fontId="12" fillId="0" borderId="15" xfId="5" applyNumberFormat="1" applyFont="1" applyFill="1" applyBorder="1" applyAlignment="1" applyProtection="1">
      <alignment vertical="center"/>
    </xf>
    <xf numFmtId="0" fontId="9" fillId="0" borderId="16" xfId="4" applyFont="1" applyBorder="1"/>
    <xf numFmtId="0" fontId="9" fillId="0" borderId="17" xfId="0" applyFont="1" applyBorder="1" applyAlignment="1">
      <alignment vertical="center"/>
    </xf>
    <xf numFmtId="166" fontId="12" fillId="0" borderId="17" xfId="5" applyFont="1" applyFill="1" applyBorder="1" applyAlignment="1" applyProtection="1">
      <alignment vertical="center"/>
    </xf>
    <xf numFmtId="165" fontId="13" fillId="0" borderId="17" xfId="4" applyNumberFormat="1" applyFont="1" applyBorder="1"/>
    <xf numFmtId="0" fontId="9" fillId="0" borderId="17" xfId="4" applyFont="1" applyBorder="1"/>
    <xf numFmtId="0" fontId="9" fillId="0" borderId="18" xfId="4" applyFont="1" applyBorder="1"/>
    <xf numFmtId="0" fontId="9" fillId="0" borderId="0" xfId="0" applyFont="1" applyAlignment="1">
      <alignment vertical="center"/>
    </xf>
    <xf numFmtId="0" fontId="9" fillId="0" borderId="2" xfId="0" applyFont="1" applyBorder="1" applyAlignment="1">
      <alignment vertical="center"/>
    </xf>
    <xf numFmtId="0" fontId="13" fillId="6" borderId="12" xfId="4" applyFont="1" applyFill="1" applyBorder="1" applyAlignment="1">
      <alignment horizontal="left" vertical="center" wrapText="1"/>
    </xf>
    <xf numFmtId="0" fontId="13" fillId="6" borderId="12" xfId="4" applyFont="1" applyFill="1" applyBorder="1" applyAlignment="1">
      <alignment horizontal="center" vertical="center" wrapText="1"/>
    </xf>
    <xf numFmtId="9" fontId="13" fillId="6" borderId="12" xfId="3" applyFont="1" applyFill="1" applyBorder="1" applyAlignment="1" applyProtection="1">
      <alignment horizontal="center" vertical="center" wrapText="1"/>
    </xf>
    <xf numFmtId="10" fontId="9" fillId="0" borderId="6" xfId="2" applyNumberFormat="1" applyFont="1" applyFill="1" applyBorder="1" applyProtection="1"/>
    <xf numFmtId="167" fontId="9" fillId="0" borderId="0" xfId="0" applyNumberFormat="1" applyFont="1"/>
    <xf numFmtId="0" fontId="12" fillId="0" borderId="12" xfId="4" applyFont="1" applyBorder="1" applyAlignment="1">
      <alignment vertical="center"/>
    </xf>
    <xf numFmtId="0" fontId="12" fillId="0" borderId="12" xfId="4" applyFont="1" applyBorder="1" applyAlignment="1">
      <alignment horizontal="center" vertical="center"/>
    </xf>
    <xf numFmtId="167" fontId="12" fillId="0" borderId="12" xfId="4" applyNumberFormat="1" applyFont="1" applyBorder="1" applyAlignment="1">
      <alignment vertical="center"/>
    </xf>
    <xf numFmtId="173" fontId="12" fillId="0" borderId="12" xfId="6" applyNumberFormat="1" applyFont="1" applyFill="1" applyBorder="1" applyAlignment="1" applyProtection="1">
      <alignment vertical="center"/>
      <protection locked="0"/>
    </xf>
    <xf numFmtId="173" fontId="12" fillId="4" borderId="12" xfId="6" applyNumberFormat="1" applyFont="1" applyFill="1" applyBorder="1" applyAlignment="1" applyProtection="1">
      <alignment vertical="center"/>
    </xf>
    <xf numFmtId="9" fontId="12" fillId="4" borderId="12" xfId="3" applyFont="1" applyFill="1" applyBorder="1" applyAlignment="1" applyProtection="1">
      <alignment vertical="center"/>
    </xf>
    <xf numFmtId="44" fontId="9" fillId="0" borderId="6" xfId="2" applyFont="1" applyFill="1" applyBorder="1" applyProtection="1"/>
    <xf numFmtId="43" fontId="9" fillId="0" borderId="0" xfId="0" applyNumberFormat="1" applyFont="1"/>
    <xf numFmtId="0" fontId="12" fillId="0" borderId="19" xfId="4" applyFont="1" applyBorder="1" applyAlignment="1">
      <alignment vertical="center"/>
    </xf>
    <xf numFmtId="0" fontId="12" fillId="0" borderId="19" xfId="4" applyFont="1" applyBorder="1" applyAlignment="1">
      <alignment horizontal="center" vertical="center"/>
    </xf>
    <xf numFmtId="173" fontId="12" fillId="0" borderId="19" xfId="6" applyNumberFormat="1" applyFont="1" applyFill="1" applyBorder="1" applyAlignment="1" applyProtection="1">
      <alignment vertical="center"/>
      <protection locked="0"/>
    </xf>
    <xf numFmtId="173" fontId="12" fillId="4" borderId="19" xfId="6" applyNumberFormat="1" applyFont="1" applyFill="1" applyBorder="1" applyAlignment="1" applyProtection="1">
      <alignment vertical="center"/>
    </xf>
    <xf numFmtId="9" fontId="12" fillId="4" borderId="19" xfId="3" applyFont="1" applyFill="1" applyBorder="1" applyAlignment="1" applyProtection="1">
      <alignment vertical="center"/>
    </xf>
    <xf numFmtId="0" fontId="13" fillId="3" borderId="17" xfId="4" applyFont="1" applyFill="1" applyBorder="1" applyAlignment="1">
      <alignment horizontal="left" vertical="center" wrapText="1"/>
    </xf>
    <xf numFmtId="0" fontId="13" fillId="3" borderId="17" xfId="4" applyFont="1" applyFill="1" applyBorder="1" applyAlignment="1">
      <alignment horizontal="center" vertical="center" wrapText="1"/>
    </xf>
    <xf numFmtId="173" fontId="13" fillId="3" borderId="17" xfId="4" applyNumberFormat="1" applyFont="1" applyFill="1" applyBorder="1" applyAlignment="1">
      <alignment horizontal="center" vertical="center" wrapText="1"/>
    </xf>
    <xf numFmtId="9" fontId="13" fillId="3" borderId="17" xfId="3" applyFont="1" applyFill="1" applyBorder="1" applyAlignment="1" applyProtection="1">
      <alignment vertical="center" wrapText="1"/>
    </xf>
    <xf numFmtId="173" fontId="9" fillId="0" borderId="6" xfId="4" applyNumberFormat="1" applyFont="1" applyBorder="1"/>
    <xf numFmtId="0" fontId="13" fillId="3" borderId="20" xfId="4" applyFont="1" applyFill="1" applyBorder="1" applyAlignment="1">
      <alignment horizontal="left" vertical="center" wrapText="1"/>
    </xf>
    <xf numFmtId="0" fontId="13" fillId="3" borderId="20" xfId="4" applyFont="1" applyFill="1" applyBorder="1" applyAlignment="1">
      <alignment horizontal="center" vertical="center" wrapText="1"/>
    </xf>
    <xf numFmtId="173" fontId="13" fillId="3" borderId="20" xfId="4" applyNumberFormat="1" applyFont="1" applyFill="1" applyBorder="1" applyAlignment="1">
      <alignment horizontal="center" vertical="center" wrapText="1"/>
    </xf>
    <xf numFmtId="9" fontId="13" fillId="3" borderId="20" xfId="3" applyFont="1" applyFill="1" applyBorder="1" applyAlignment="1" applyProtection="1">
      <alignment vertical="center" wrapText="1"/>
    </xf>
    <xf numFmtId="173" fontId="9" fillId="0" borderId="0" xfId="0" applyNumberFormat="1" applyFont="1"/>
    <xf numFmtId="164" fontId="9" fillId="0" borderId="6" xfId="3" applyNumberFormat="1" applyFont="1" applyFill="1" applyBorder="1" applyProtection="1"/>
    <xf numFmtId="0" fontId="12" fillId="0" borderId="0" xfId="4" applyFont="1" applyAlignment="1">
      <alignment vertical="center"/>
    </xf>
    <xf numFmtId="9" fontId="12" fillId="0" borderId="0" xfId="3" applyFont="1" applyFill="1" applyBorder="1" applyAlignment="1" applyProtection="1">
      <alignment vertical="center"/>
    </xf>
    <xf numFmtId="9" fontId="13" fillId="6" borderId="12" xfId="3" applyFont="1" applyFill="1" applyBorder="1" applyAlignment="1" applyProtection="1">
      <alignment vertical="center" wrapText="1"/>
    </xf>
    <xf numFmtId="173" fontId="12" fillId="2" borderId="12" xfId="6" applyNumberFormat="1" applyFont="1" applyFill="1" applyBorder="1" applyAlignment="1" applyProtection="1">
      <alignment vertical="center"/>
    </xf>
    <xf numFmtId="0" fontId="12" fillId="0" borderId="12" xfId="4" applyFont="1" applyBorder="1" applyAlignment="1">
      <alignment horizontal="left" vertical="center"/>
    </xf>
    <xf numFmtId="173" fontId="12" fillId="0" borderId="12" xfId="6" applyNumberFormat="1" applyFont="1" applyFill="1" applyBorder="1" applyAlignment="1" applyProtection="1">
      <alignment vertical="center"/>
    </xf>
    <xf numFmtId="164" fontId="12" fillId="0" borderId="12" xfId="3" applyNumberFormat="1" applyFont="1" applyBorder="1" applyAlignment="1" applyProtection="1">
      <alignment vertical="center"/>
    </xf>
    <xf numFmtId="164" fontId="12" fillId="2" borderId="12" xfId="3" applyNumberFormat="1" applyFont="1" applyFill="1" applyBorder="1" applyAlignment="1" applyProtection="1">
      <alignment vertical="center"/>
      <protection locked="0"/>
    </xf>
    <xf numFmtId="43" fontId="9" fillId="0" borderId="6" xfId="1" applyFont="1" applyFill="1" applyBorder="1" applyProtection="1"/>
    <xf numFmtId="43" fontId="12" fillId="0" borderId="12" xfId="1" applyFont="1" applyFill="1" applyBorder="1" applyAlignment="1" applyProtection="1">
      <alignment vertical="center"/>
    </xf>
    <xf numFmtId="174" fontId="12" fillId="0" borderId="12" xfId="4" applyNumberFormat="1" applyFont="1" applyBorder="1" applyAlignment="1" applyProtection="1">
      <alignment vertical="center"/>
      <protection locked="0"/>
    </xf>
    <xf numFmtId="173" fontId="12" fillId="0" borderId="12" xfId="4" applyNumberFormat="1" applyFont="1" applyBorder="1" applyAlignment="1" applyProtection="1">
      <alignment vertical="center"/>
      <protection locked="0"/>
    </xf>
    <xf numFmtId="164" fontId="12" fillId="0" borderId="12" xfId="3" applyNumberFormat="1" applyFont="1" applyFill="1" applyBorder="1" applyAlignment="1" applyProtection="1">
      <alignment vertical="center"/>
      <protection locked="0"/>
    </xf>
    <xf numFmtId="164" fontId="9" fillId="0" borderId="12" xfId="3" applyNumberFormat="1" applyFont="1" applyFill="1" applyBorder="1" applyAlignment="1" applyProtection="1">
      <alignment vertical="center"/>
      <protection locked="0"/>
    </xf>
    <xf numFmtId="9" fontId="13" fillId="3" borderId="20" xfId="3" applyFont="1" applyFill="1" applyBorder="1" applyAlignment="1" applyProtection="1">
      <alignment horizontal="center" vertical="center" wrapText="1"/>
    </xf>
    <xf numFmtId="10" fontId="13" fillId="3" borderId="20" xfId="4" applyNumberFormat="1" applyFont="1" applyFill="1" applyBorder="1" applyAlignment="1">
      <alignment horizontal="center" vertical="center" wrapText="1"/>
    </xf>
    <xf numFmtId="0" fontId="13" fillId="7" borderId="21" xfId="4" applyFont="1" applyFill="1" applyBorder="1" applyAlignment="1">
      <alignment horizontal="left" vertical="center" wrapText="1"/>
    </xf>
    <xf numFmtId="0" fontId="13" fillId="7" borderId="21" xfId="4" applyFont="1" applyFill="1" applyBorder="1" applyAlignment="1">
      <alignment horizontal="center" vertical="center" wrapText="1"/>
    </xf>
    <xf numFmtId="173" fontId="13" fillId="7" borderId="21" xfId="4" applyNumberFormat="1" applyFont="1" applyFill="1" applyBorder="1" applyAlignment="1">
      <alignment horizontal="right" vertical="center" wrapText="1"/>
    </xf>
    <xf numFmtId="9" fontId="13" fillId="7" borderId="21" xfId="3" applyFont="1" applyFill="1" applyBorder="1" applyAlignment="1" applyProtection="1">
      <alignment vertical="center" wrapText="1"/>
    </xf>
    <xf numFmtId="0" fontId="12" fillId="8" borderId="12" xfId="4" applyFont="1" applyFill="1" applyBorder="1" applyAlignment="1">
      <alignment vertical="center"/>
    </xf>
    <xf numFmtId="0" fontId="12" fillId="8" borderId="12" xfId="4" applyFont="1" applyFill="1" applyBorder="1" applyAlignment="1">
      <alignment horizontal="center" vertical="center"/>
    </xf>
    <xf numFmtId="175" fontId="12" fillId="8" borderId="12" xfId="2" applyNumberFormat="1" applyFont="1" applyFill="1" applyBorder="1" applyAlignment="1" applyProtection="1">
      <alignment vertical="center"/>
    </xf>
    <xf numFmtId="9" fontId="12" fillId="8" borderId="12" xfId="3" applyFont="1" applyFill="1" applyBorder="1" applyAlignment="1" applyProtection="1">
      <alignment vertical="center"/>
      <protection locked="0"/>
    </xf>
    <xf numFmtId="173" fontId="12" fillId="8" borderId="12" xfId="6" applyNumberFormat="1" applyFont="1" applyFill="1" applyBorder="1" applyAlignment="1" applyProtection="1">
      <alignment vertical="center"/>
    </xf>
    <xf numFmtId="9" fontId="12" fillId="8" borderId="12" xfId="3" applyFont="1" applyFill="1" applyBorder="1" applyAlignment="1" applyProtection="1">
      <alignment vertical="center"/>
    </xf>
    <xf numFmtId="9" fontId="12" fillId="0" borderId="12" xfId="4" applyNumberFormat="1" applyFont="1" applyBorder="1" applyAlignment="1">
      <alignment horizontal="center" vertical="center"/>
    </xf>
    <xf numFmtId="175" fontId="12" fillId="0" borderId="12" xfId="2" applyNumberFormat="1" applyFont="1" applyFill="1" applyBorder="1" applyAlignment="1" applyProtection="1">
      <alignment vertical="center"/>
    </xf>
    <xf numFmtId="9" fontId="12" fillId="0" borderId="12" xfId="3" applyFont="1" applyFill="1" applyBorder="1" applyAlignment="1" applyProtection="1">
      <alignment vertical="center"/>
      <protection locked="0"/>
    </xf>
    <xf numFmtId="43" fontId="12" fillId="4" borderId="12" xfId="1" applyFont="1" applyFill="1" applyBorder="1" applyAlignment="1" applyProtection="1">
      <alignment vertical="center"/>
    </xf>
    <xf numFmtId="10" fontId="12" fillId="0" borderId="12" xfId="3" applyNumberFormat="1" applyFont="1" applyFill="1" applyBorder="1" applyAlignment="1" applyProtection="1">
      <alignment vertical="center"/>
      <protection locked="0"/>
    </xf>
    <xf numFmtId="0" fontId="12" fillId="0" borderId="0" xfId="4" applyFont="1" applyAlignment="1">
      <alignment horizontal="center" vertical="center"/>
    </xf>
    <xf numFmtId="9" fontId="12" fillId="0" borderId="0" xfId="3" applyFont="1" applyBorder="1" applyAlignment="1" applyProtection="1">
      <alignment vertical="center"/>
    </xf>
    <xf numFmtId="173" fontId="12" fillId="0" borderId="0" xfId="4" applyNumberFormat="1" applyFont="1" applyAlignment="1">
      <alignment vertical="center"/>
    </xf>
    <xf numFmtId="0" fontId="12" fillId="0" borderId="17" xfId="4" applyFont="1" applyBorder="1" applyAlignment="1">
      <alignment vertical="center"/>
    </xf>
    <xf numFmtId="9" fontId="12" fillId="0" borderId="17" xfId="3" applyFont="1" applyFill="1" applyBorder="1" applyAlignment="1" applyProtection="1">
      <alignment horizontal="right" vertical="center"/>
    </xf>
    <xf numFmtId="173" fontId="13" fillId="0" borderId="17" xfId="4" applyNumberFormat="1" applyFont="1" applyBorder="1"/>
    <xf numFmtId="9" fontId="12" fillId="0" borderId="0" xfId="3" applyFont="1" applyFill="1" applyBorder="1" applyAlignment="1" applyProtection="1">
      <alignment horizontal="right" vertical="center"/>
    </xf>
    <xf numFmtId="173" fontId="13" fillId="0" borderId="0" xfId="4" applyNumberFormat="1" applyFont="1"/>
    <xf numFmtId="0" fontId="12" fillId="0" borderId="2" xfId="4" applyFont="1" applyBorder="1" applyAlignment="1">
      <alignment vertical="center"/>
    </xf>
    <xf numFmtId="9" fontId="12" fillId="0" borderId="2" xfId="3" applyFont="1" applyFill="1" applyBorder="1" applyAlignment="1" applyProtection="1">
      <alignment horizontal="right" vertical="center"/>
    </xf>
    <xf numFmtId="173" fontId="13" fillId="0" borderId="2" xfId="4" applyNumberFormat="1" applyFont="1" applyBorder="1"/>
    <xf numFmtId="175" fontId="12" fillId="0" borderId="12" xfId="2" applyNumberFormat="1" applyFont="1" applyBorder="1" applyAlignment="1">
      <alignment vertical="center"/>
    </xf>
    <xf numFmtId="9" fontId="12" fillId="2" borderId="12" xfId="3" applyFont="1" applyFill="1" applyBorder="1" applyAlignment="1" applyProtection="1">
      <alignment vertical="center"/>
    </xf>
    <xf numFmtId="164" fontId="12" fillId="4" borderId="12" xfId="3" applyNumberFormat="1" applyFont="1" applyFill="1" applyBorder="1" applyAlignment="1" applyProtection="1">
      <alignment vertical="center"/>
    </xf>
    <xf numFmtId="164" fontId="13" fillId="7" borderId="21" xfId="3" applyNumberFormat="1" applyFont="1" applyFill="1" applyBorder="1" applyAlignment="1">
      <alignment horizontal="right" vertical="center" wrapText="1"/>
    </xf>
    <xf numFmtId="0" fontId="9" fillId="0" borderId="4" xfId="0" applyFont="1" applyBorder="1"/>
    <xf numFmtId="0" fontId="13" fillId="9" borderId="0" xfId="0" applyFont="1" applyFill="1"/>
    <xf numFmtId="9" fontId="13" fillId="9" borderId="0" xfId="3" applyFont="1" applyFill="1" applyBorder="1" applyProtection="1"/>
    <xf numFmtId="0" fontId="13" fillId="10" borderId="0" xfId="0" applyFont="1" applyFill="1" applyAlignment="1">
      <alignment horizontal="center"/>
    </xf>
    <xf numFmtId="0" fontId="13" fillId="10" borderId="6" xfId="0" applyFont="1" applyFill="1" applyBorder="1" applyAlignment="1">
      <alignment horizontal="center"/>
    </xf>
    <xf numFmtId="0" fontId="14" fillId="0" borderId="0" xfId="0" applyFont="1"/>
    <xf numFmtId="0" fontId="14" fillId="0" borderId="4" xfId="0" applyFont="1" applyBorder="1"/>
    <xf numFmtId="9" fontId="13" fillId="0" borderId="0" xfId="0" applyNumberFormat="1" applyFont="1"/>
    <xf numFmtId="0" fontId="13" fillId="0" borderId="4" xfId="0" applyFont="1" applyBorder="1"/>
    <xf numFmtId="0" fontId="13" fillId="10" borderId="0" xfId="0" applyFont="1" applyFill="1"/>
    <xf numFmtId="0" fontId="13" fillId="10" borderId="0" xfId="0" applyFont="1" applyFill="1" applyAlignment="1">
      <alignment horizontal="right"/>
    </xf>
    <xf numFmtId="175" fontId="13" fillId="0" borderId="0" xfId="2" applyNumberFormat="1" applyFont="1" applyFill="1" applyProtection="1"/>
    <xf numFmtId="169" fontId="13" fillId="0" borderId="4" xfId="1" applyNumberFormat="1" applyFont="1" applyFill="1" applyBorder="1" applyProtection="1"/>
    <xf numFmtId="44" fontId="9" fillId="2" borderId="0" xfId="2" applyFont="1" applyFill="1" applyBorder="1" applyProtection="1"/>
    <xf numFmtId="10" fontId="12" fillId="0" borderId="0" xfId="3" applyNumberFormat="1" applyFont="1" applyBorder="1"/>
    <xf numFmtId="10" fontId="9" fillId="0" borderId="0" xfId="3" applyNumberFormat="1" applyFont="1" applyBorder="1"/>
    <xf numFmtId="10" fontId="12" fillId="0" borderId="0" xfId="3" applyNumberFormat="1" applyFont="1" applyFill="1" applyBorder="1" applyAlignment="1" applyProtection="1">
      <alignment horizontal="right"/>
    </xf>
    <xf numFmtId="10" fontId="12" fillId="0" borderId="6" xfId="3" applyNumberFormat="1" applyFont="1" applyFill="1" applyBorder="1" applyAlignment="1" applyProtection="1">
      <alignment horizontal="right"/>
    </xf>
    <xf numFmtId="0" fontId="13" fillId="0" borderId="0" xfId="0" applyFont="1"/>
    <xf numFmtId="10" fontId="9" fillId="0" borderId="0" xfId="3" applyNumberFormat="1" applyFont="1" applyFill="1" applyBorder="1" applyProtection="1"/>
    <xf numFmtId="175" fontId="13" fillId="0" borderId="4" xfId="2" applyNumberFormat="1" applyFont="1" applyFill="1" applyBorder="1" applyProtection="1"/>
    <xf numFmtId="43" fontId="9" fillId="2" borderId="0" xfId="1" applyFont="1" applyFill="1" applyBorder="1" applyProtection="1"/>
    <xf numFmtId="175" fontId="9" fillId="2" borderId="0" xfId="2" applyNumberFormat="1" applyFont="1" applyFill="1" applyBorder="1" applyProtection="1"/>
    <xf numFmtId="9" fontId="13" fillId="0" borderId="4" xfId="3" applyFont="1" applyFill="1" applyBorder="1" applyProtection="1"/>
    <xf numFmtId="164" fontId="9" fillId="2" borderId="0" xfId="3" applyNumberFormat="1" applyFont="1" applyFill="1" applyBorder="1" applyProtection="1"/>
    <xf numFmtId="9" fontId="9" fillId="2" borderId="0" xfId="3" applyFont="1" applyFill="1" applyBorder="1" applyProtection="1"/>
    <xf numFmtId="10" fontId="12" fillId="0" borderId="0" xfId="3" applyNumberFormat="1" applyFont="1" applyBorder="1" applyAlignment="1">
      <alignment horizontal="right"/>
    </xf>
    <xf numFmtId="10" fontId="12" fillId="0" borderId="6" xfId="3" applyNumberFormat="1" applyFont="1" applyBorder="1" applyAlignment="1">
      <alignment horizontal="right"/>
    </xf>
    <xf numFmtId="169" fontId="13" fillId="0" borderId="0" xfId="1" applyNumberFormat="1" applyFont="1" applyFill="1" applyProtection="1"/>
    <xf numFmtId="169" fontId="9" fillId="2" borderId="0" xfId="1" applyNumberFormat="1" applyFont="1" applyFill="1" applyBorder="1" applyProtection="1"/>
    <xf numFmtId="164" fontId="13" fillId="0" borderId="4" xfId="3" applyNumberFormat="1" applyFont="1" applyFill="1" applyBorder="1" applyProtection="1"/>
    <xf numFmtId="172" fontId="13" fillId="0" borderId="4" xfId="1" applyNumberFormat="1" applyFont="1" applyFill="1" applyBorder="1" applyProtection="1"/>
    <xf numFmtId="172" fontId="13" fillId="0" borderId="4" xfId="2" applyNumberFormat="1" applyFont="1" applyFill="1" applyBorder="1" applyProtection="1"/>
    <xf numFmtId="10" fontId="13" fillId="0" borderId="4" xfId="3" applyNumberFormat="1" applyFont="1" applyFill="1" applyBorder="1" applyProtection="1"/>
    <xf numFmtId="0" fontId="9" fillId="0" borderId="17" xfId="0" applyFont="1" applyBorder="1"/>
    <xf numFmtId="164" fontId="9" fillId="2" borderId="17" xfId="3" applyNumberFormat="1" applyFont="1" applyFill="1" applyBorder="1" applyProtection="1"/>
    <xf numFmtId="10" fontId="9" fillId="0" borderId="17" xfId="3" applyNumberFormat="1" applyFont="1" applyBorder="1"/>
    <xf numFmtId="10" fontId="12" fillId="0" borderId="17" xfId="3" applyNumberFormat="1" applyFont="1" applyFill="1" applyBorder="1" applyAlignment="1" applyProtection="1">
      <alignment horizontal="right"/>
    </xf>
    <xf numFmtId="10" fontId="12" fillId="0" borderId="18" xfId="3" applyNumberFormat="1" applyFont="1" applyFill="1" applyBorder="1" applyAlignment="1" applyProtection="1">
      <alignment horizontal="right"/>
    </xf>
    <xf numFmtId="10" fontId="9" fillId="0" borderId="0" xfId="0" applyNumberFormat="1" applyFont="1"/>
    <xf numFmtId="10" fontId="12" fillId="0" borderId="0" xfId="0" applyNumberFormat="1" applyFont="1" applyAlignment="1">
      <alignment horizontal="right"/>
    </xf>
    <xf numFmtId="10" fontId="12" fillId="0" borderId="6" xfId="0" applyNumberFormat="1" applyFont="1" applyBorder="1" applyAlignment="1">
      <alignment horizontal="right"/>
    </xf>
    <xf numFmtId="0" fontId="13" fillId="0" borderId="6" xfId="0" applyFont="1" applyBorder="1" applyAlignment="1">
      <alignment horizontal="left"/>
    </xf>
    <xf numFmtId="0" fontId="9" fillId="0" borderId="16" xfId="0" applyFont="1" applyBorder="1"/>
    <xf numFmtId="0" fontId="13" fillId="0" borderId="17" xfId="0" applyFont="1" applyBorder="1"/>
    <xf numFmtId="0" fontId="13" fillId="0" borderId="18" xfId="0" applyFont="1" applyBorder="1" applyAlignment="1">
      <alignment horizontal="left"/>
    </xf>
    <xf numFmtId="0" fontId="9" fillId="4" borderId="10" xfId="0" applyFont="1" applyFill="1" applyBorder="1" applyAlignment="1">
      <alignment horizontal="left" wrapText="1"/>
    </xf>
  </cellXfs>
  <cellStyles count="8">
    <cellStyle name="Comma" xfId="1" builtinId="3"/>
    <cellStyle name="Comma 2" xfId="5" xr:uid="{C97FA6C6-CF51-4039-87FD-0067F5DD7DD5}"/>
    <cellStyle name="Comma 2 2" xfId="6" xr:uid="{C24AC5AC-3FBF-4D2B-BE08-90DAE3D75591}"/>
    <cellStyle name="Currency" xfId="2" builtinId="4"/>
    <cellStyle name="Normal" xfId="0" builtinId="0"/>
    <cellStyle name="Normal 2" xfId="4" xr:uid="{34B99FAE-27D1-45C0-A713-4B770F8EB1D5}"/>
    <cellStyle name="Normal 3" xfId="7" xr:uid="{667B3249-C70B-4E10-AC78-9CB474577FBD}"/>
    <cellStyle name="Percent" xfId="3" builtinId="5"/>
  </cellStyles>
  <dxfs count="11">
    <dxf>
      <fill>
        <patternFill>
          <bgColor theme="4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u val="none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309F48F0-9C9F-49C3-8E47-D6583C1B06ED}" type="doc">
      <dgm:prSet loTypeId="urn:microsoft.com/office/officeart/2005/8/layout/hierarchy2" loCatId="hierarchy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en-US"/>
        </a:p>
      </dgm:t>
    </dgm:pt>
    <dgm:pt modelId="{BC791F50-908F-48EE-A5E5-CD25FB640992}">
      <dgm:prSet phldrT="[Text]"/>
      <dgm:spPr/>
      <dgm:t>
        <a:bodyPr/>
        <a:lstStyle/>
        <a:p>
          <a:r>
            <a:rPr lang="en-US"/>
            <a:t>ROIC (Pretax)</a:t>
          </a:r>
        </a:p>
      </dgm:t>
    </dgm:pt>
    <dgm:pt modelId="{FB6177D1-B9CC-421D-9831-751C0A2294EA}" type="parTrans" cxnId="{3CC9BC1E-2549-4C2F-A086-3A02C3E4D513}">
      <dgm:prSet/>
      <dgm:spPr/>
      <dgm:t>
        <a:bodyPr/>
        <a:lstStyle/>
        <a:p>
          <a:endParaRPr lang="en-US"/>
        </a:p>
      </dgm:t>
    </dgm:pt>
    <dgm:pt modelId="{EE3EDAD2-25D4-45EF-97DC-6DAD76DCD509}" type="sibTrans" cxnId="{3CC9BC1E-2549-4C2F-A086-3A02C3E4D513}">
      <dgm:prSet/>
      <dgm:spPr/>
      <dgm:t>
        <a:bodyPr/>
        <a:lstStyle/>
        <a:p>
          <a:endParaRPr lang="en-US"/>
        </a:p>
      </dgm:t>
    </dgm:pt>
    <dgm:pt modelId="{37CED2CF-1480-4789-9783-6C28C84EDB15}">
      <dgm:prSet phldrT="[Text]"/>
      <dgm:spPr/>
      <dgm:t>
        <a:bodyPr/>
        <a:lstStyle/>
        <a:p>
          <a:r>
            <a:rPr lang="en-US"/>
            <a:t>EBITA</a:t>
          </a:r>
        </a:p>
      </dgm:t>
    </dgm:pt>
    <dgm:pt modelId="{077013E6-E6F7-4280-825C-CAB4C2775AAE}" type="parTrans" cxnId="{96ED9925-5C7F-4AE8-BCE2-5DBC07D2D283}">
      <dgm:prSet/>
      <dgm:spPr/>
      <dgm:t>
        <a:bodyPr/>
        <a:lstStyle/>
        <a:p>
          <a:endParaRPr lang="en-US"/>
        </a:p>
      </dgm:t>
    </dgm:pt>
    <dgm:pt modelId="{2145751A-EB61-4B7E-9F79-4CA75EBE294D}" type="sibTrans" cxnId="{96ED9925-5C7F-4AE8-BCE2-5DBC07D2D283}">
      <dgm:prSet/>
      <dgm:spPr/>
      <dgm:t>
        <a:bodyPr/>
        <a:lstStyle/>
        <a:p>
          <a:endParaRPr lang="en-US"/>
        </a:p>
      </dgm:t>
    </dgm:pt>
    <dgm:pt modelId="{C879B45D-2A45-43BF-957C-174D2E8ED1F4}">
      <dgm:prSet phldrT="[Text]"/>
      <dgm:spPr/>
      <dgm:t>
        <a:bodyPr/>
        <a:lstStyle/>
        <a:p>
          <a:r>
            <a:rPr lang="en-US"/>
            <a:t>Volume</a:t>
          </a:r>
        </a:p>
      </dgm:t>
    </dgm:pt>
    <dgm:pt modelId="{0B4AA5F1-F6E6-421E-82E4-88891706313C}" type="parTrans" cxnId="{99695608-2F65-45B9-B65B-6FF56B46C6AD}">
      <dgm:prSet/>
      <dgm:spPr/>
      <dgm:t>
        <a:bodyPr/>
        <a:lstStyle/>
        <a:p>
          <a:endParaRPr lang="en-US"/>
        </a:p>
      </dgm:t>
    </dgm:pt>
    <dgm:pt modelId="{FD90BD19-22CD-4274-8E2F-239189AE2083}" type="sibTrans" cxnId="{99695608-2F65-45B9-B65B-6FF56B46C6AD}">
      <dgm:prSet/>
      <dgm:spPr/>
      <dgm:t>
        <a:bodyPr/>
        <a:lstStyle/>
        <a:p>
          <a:endParaRPr lang="en-US"/>
        </a:p>
      </dgm:t>
    </dgm:pt>
    <dgm:pt modelId="{09BC0C7D-9D8D-44E4-8A86-266A57D86629}">
      <dgm:prSet phldrT="[Text]"/>
      <dgm:spPr/>
      <dgm:t>
        <a:bodyPr/>
        <a:lstStyle/>
        <a:p>
          <a:r>
            <a:rPr lang="en-US"/>
            <a:t>Gross margin per unit</a:t>
          </a:r>
        </a:p>
      </dgm:t>
    </dgm:pt>
    <dgm:pt modelId="{B2A577D9-78A7-4C24-8E89-1D474C0F8B92}" type="parTrans" cxnId="{008BB53F-03EA-46D2-A0BD-8BC552F36BB7}">
      <dgm:prSet/>
      <dgm:spPr/>
      <dgm:t>
        <a:bodyPr/>
        <a:lstStyle/>
        <a:p>
          <a:endParaRPr lang="en-US"/>
        </a:p>
      </dgm:t>
    </dgm:pt>
    <dgm:pt modelId="{6E0AA6CA-15DA-464B-A8BC-84000884ED96}" type="sibTrans" cxnId="{008BB53F-03EA-46D2-A0BD-8BC552F36BB7}">
      <dgm:prSet/>
      <dgm:spPr/>
      <dgm:t>
        <a:bodyPr/>
        <a:lstStyle/>
        <a:p>
          <a:endParaRPr lang="en-US"/>
        </a:p>
      </dgm:t>
    </dgm:pt>
    <dgm:pt modelId="{ADE72683-1AC5-4131-99A5-68916ADE8E28}">
      <dgm:prSet phldrT="[Text]"/>
      <dgm:spPr/>
      <dgm:t>
        <a:bodyPr/>
        <a:lstStyle/>
        <a:p>
          <a:r>
            <a:rPr lang="en-US"/>
            <a:t>Invested Capital</a:t>
          </a:r>
        </a:p>
      </dgm:t>
    </dgm:pt>
    <dgm:pt modelId="{DA6A86F9-B11E-48AF-A0B0-465A6A122CA7}" type="parTrans" cxnId="{D433E669-D0F3-411F-99D7-B9D29F82A57C}">
      <dgm:prSet/>
      <dgm:spPr/>
      <dgm:t>
        <a:bodyPr/>
        <a:lstStyle/>
        <a:p>
          <a:endParaRPr lang="en-US"/>
        </a:p>
      </dgm:t>
    </dgm:pt>
    <dgm:pt modelId="{E71D8749-3642-4D8B-88E5-C4165073CFED}" type="sibTrans" cxnId="{D433E669-D0F3-411F-99D7-B9D29F82A57C}">
      <dgm:prSet/>
      <dgm:spPr/>
      <dgm:t>
        <a:bodyPr/>
        <a:lstStyle/>
        <a:p>
          <a:endParaRPr lang="en-US"/>
        </a:p>
      </dgm:t>
    </dgm:pt>
    <dgm:pt modelId="{E6154D03-3F29-41F9-9199-1DFCA1589B60}">
      <dgm:prSet phldrT="[Text]"/>
      <dgm:spPr/>
      <dgm:t>
        <a:bodyPr/>
        <a:lstStyle/>
        <a:p>
          <a:r>
            <a:rPr lang="en-US"/>
            <a:t>Fixed assets</a:t>
          </a:r>
        </a:p>
      </dgm:t>
    </dgm:pt>
    <dgm:pt modelId="{06533196-938D-4327-A955-2F168DB098AD}" type="parTrans" cxnId="{10DAD235-41FC-45E8-9C2D-25B44EC0583D}">
      <dgm:prSet/>
      <dgm:spPr/>
      <dgm:t>
        <a:bodyPr/>
        <a:lstStyle/>
        <a:p>
          <a:endParaRPr lang="en-US"/>
        </a:p>
      </dgm:t>
    </dgm:pt>
    <dgm:pt modelId="{10988153-E0F7-4709-8856-5A97C322E1A8}" type="sibTrans" cxnId="{10DAD235-41FC-45E8-9C2D-25B44EC0583D}">
      <dgm:prSet/>
      <dgm:spPr/>
      <dgm:t>
        <a:bodyPr/>
        <a:lstStyle/>
        <a:p>
          <a:endParaRPr lang="en-US"/>
        </a:p>
      </dgm:t>
    </dgm:pt>
    <dgm:pt modelId="{2860F49E-EF33-4C79-A78C-5C479246DD9B}">
      <dgm:prSet/>
      <dgm:spPr/>
      <dgm:t>
        <a:bodyPr/>
        <a:lstStyle/>
        <a:p>
          <a:r>
            <a:rPr lang="en-US"/>
            <a:t>Net working capital</a:t>
          </a:r>
        </a:p>
      </dgm:t>
    </dgm:pt>
    <dgm:pt modelId="{3E0F19D3-BD63-4612-A868-DF8EA88FC320}" type="parTrans" cxnId="{2EB2F1DF-C8E8-4658-8121-9EC8F6DCCA70}">
      <dgm:prSet/>
      <dgm:spPr/>
      <dgm:t>
        <a:bodyPr/>
        <a:lstStyle/>
        <a:p>
          <a:endParaRPr lang="en-US"/>
        </a:p>
      </dgm:t>
    </dgm:pt>
    <dgm:pt modelId="{75D681DE-FD32-492E-BC73-01E1F0F9BBA8}" type="sibTrans" cxnId="{2EB2F1DF-C8E8-4658-8121-9EC8F6DCCA70}">
      <dgm:prSet/>
      <dgm:spPr/>
      <dgm:t>
        <a:bodyPr/>
        <a:lstStyle/>
        <a:p>
          <a:endParaRPr lang="en-US"/>
        </a:p>
      </dgm:t>
    </dgm:pt>
    <dgm:pt modelId="{E8CFD00B-2D58-44CE-9A84-24B96DAC83D5}">
      <dgm:prSet/>
      <dgm:spPr/>
      <dgm:t>
        <a:bodyPr/>
        <a:lstStyle/>
        <a:p>
          <a:r>
            <a:rPr lang="en-US"/>
            <a:t>R&amp;D costs</a:t>
          </a:r>
        </a:p>
      </dgm:t>
    </dgm:pt>
    <dgm:pt modelId="{92E8C806-F3E3-4CEF-B7CD-6463C24333BA}" type="parTrans" cxnId="{AB315CE4-B05B-4592-A2E9-5DA16A9CC92E}">
      <dgm:prSet/>
      <dgm:spPr/>
      <dgm:t>
        <a:bodyPr/>
        <a:lstStyle/>
        <a:p>
          <a:endParaRPr lang="en-US"/>
        </a:p>
      </dgm:t>
    </dgm:pt>
    <dgm:pt modelId="{206F526E-D602-41A2-9A0F-15B5E308391C}" type="sibTrans" cxnId="{AB315CE4-B05B-4592-A2E9-5DA16A9CC92E}">
      <dgm:prSet/>
      <dgm:spPr/>
      <dgm:t>
        <a:bodyPr/>
        <a:lstStyle/>
        <a:p>
          <a:endParaRPr lang="en-US"/>
        </a:p>
      </dgm:t>
    </dgm:pt>
    <dgm:pt modelId="{0BF89947-3E4D-48F0-8BF4-682DA611AFB4}">
      <dgm:prSet/>
      <dgm:spPr/>
      <dgm:t>
        <a:bodyPr/>
        <a:lstStyle/>
        <a:p>
          <a:r>
            <a:rPr lang="en-US"/>
            <a:t>Other operating costs</a:t>
          </a:r>
        </a:p>
      </dgm:t>
    </dgm:pt>
    <dgm:pt modelId="{7670A208-9755-47FA-AF4C-694F4F8CEC91}" type="parTrans" cxnId="{837896C5-3438-49EB-90D7-9E11EE082C95}">
      <dgm:prSet/>
      <dgm:spPr/>
      <dgm:t>
        <a:bodyPr/>
        <a:lstStyle/>
        <a:p>
          <a:endParaRPr lang="en-US"/>
        </a:p>
      </dgm:t>
    </dgm:pt>
    <dgm:pt modelId="{85E13346-0339-4A35-9714-924B7316D6FA}" type="sibTrans" cxnId="{837896C5-3438-49EB-90D7-9E11EE082C95}">
      <dgm:prSet/>
      <dgm:spPr/>
      <dgm:t>
        <a:bodyPr/>
        <a:lstStyle/>
        <a:p>
          <a:endParaRPr lang="en-US"/>
        </a:p>
      </dgm:t>
    </dgm:pt>
    <dgm:pt modelId="{431C4525-240B-4311-9F2E-D8C0EA0C63DB}">
      <dgm:prSet/>
      <dgm:spPr/>
      <dgm:t>
        <a:bodyPr/>
        <a:lstStyle/>
        <a:p>
          <a:r>
            <a:rPr lang="en-US"/>
            <a:t>General &amp; Administrative costs</a:t>
          </a:r>
        </a:p>
      </dgm:t>
    </dgm:pt>
    <dgm:pt modelId="{43B4071D-24F9-4776-8D5E-BDF1D9F3EFA2}" type="parTrans" cxnId="{15F5F67D-C4CB-475C-BE51-DBF8E31521CE}">
      <dgm:prSet/>
      <dgm:spPr/>
      <dgm:t>
        <a:bodyPr/>
        <a:lstStyle/>
        <a:p>
          <a:endParaRPr lang="en-US"/>
        </a:p>
      </dgm:t>
    </dgm:pt>
    <dgm:pt modelId="{3DABA6AA-7B2C-4386-9594-0776E6DA6702}" type="sibTrans" cxnId="{15F5F67D-C4CB-475C-BE51-DBF8E31521CE}">
      <dgm:prSet/>
      <dgm:spPr/>
      <dgm:t>
        <a:bodyPr/>
        <a:lstStyle/>
        <a:p>
          <a:endParaRPr lang="en-US"/>
        </a:p>
      </dgm:t>
    </dgm:pt>
    <dgm:pt modelId="{9A2CAD11-CE6B-4003-BFFC-3B5CB3360AC9}">
      <dgm:prSet/>
      <dgm:spPr/>
      <dgm:t>
        <a:bodyPr/>
        <a:lstStyle/>
        <a:p>
          <a:r>
            <a:rPr lang="en-US"/>
            <a:t>Market growth</a:t>
          </a:r>
        </a:p>
      </dgm:t>
    </dgm:pt>
    <dgm:pt modelId="{E44758BB-27EF-4C39-AAD5-BDE328461C2F}" type="parTrans" cxnId="{3F64EADB-5704-4C70-A7D8-9B8C0A03D96C}">
      <dgm:prSet/>
      <dgm:spPr/>
      <dgm:t>
        <a:bodyPr/>
        <a:lstStyle/>
        <a:p>
          <a:endParaRPr lang="en-US"/>
        </a:p>
      </dgm:t>
    </dgm:pt>
    <dgm:pt modelId="{6EEE6D5C-E701-4FC4-9CA2-5285B40457D7}" type="sibTrans" cxnId="{3F64EADB-5704-4C70-A7D8-9B8C0A03D96C}">
      <dgm:prSet/>
      <dgm:spPr/>
      <dgm:t>
        <a:bodyPr/>
        <a:lstStyle/>
        <a:p>
          <a:endParaRPr lang="en-US"/>
        </a:p>
      </dgm:t>
    </dgm:pt>
    <dgm:pt modelId="{3D4E3554-C45C-45EB-B30C-B3D409EA2809}">
      <dgm:prSet/>
      <dgm:spPr/>
      <dgm:t>
        <a:bodyPr/>
        <a:lstStyle/>
        <a:p>
          <a:r>
            <a:rPr lang="en-US"/>
            <a:t>Market share</a:t>
          </a:r>
        </a:p>
      </dgm:t>
    </dgm:pt>
    <dgm:pt modelId="{99A1FF7E-906A-4532-BD6E-B4A25EAF52C8}" type="parTrans" cxnId="{64E9C0BF-EB0E-4498-84D3-8AC438A9DB20}">
      <dgm:prSet/>
      <dgm:spPr/>
      <dgm:t>
        <a:bodyPr/>
        <a:lstStyle/>
        <a:p>
          <a:endParaRPr lang="en-US"/>
        </a:p>
      </dgm:t>
    </dgm:pt>
    <dgm:pt modelId="{E6BFEA0E-7974-4798-AF54-AADA2075972C}" type="sibTrans" cxnId="{64E9C0BF-EB0E-4498-84D3-8AC438A9DB20}">
      <dgm:prSet/>
      <dgm:spPr/>
      <dgm:t>
        <a:bodyPr/>
        <a:lstStyle/>
        <a:p>
          <a:endParaRPr lang="en-US"/>
        </a:p>
      </dgm:t>
    </dgm:pt>
    <dgm:pt modelId="{74ECA709-4816-4741-AFAD-C8B8F5CD1F06}">
      <dgm:prSet/>
      <dgm:spPr/>
      <dgm:t>
        <a:bodyPr/>
        <a:lstStyle/>
        <a:p>
          <a:r>
            <a:rPr lang="en-US"/>
            <a:t>Sales force efectiveness</a:t>
          </a:r>
        </a:p>
      </dgm:t>
    </dgm:pt>
    <dgm:pt modelId="{ABE86E6C-3BAD-428B-B356-EAECB168AB4A}" type="parTrans" cxnId="{2C81A1C8-064C-434A-82D4-FA95296C66CE}">
      <dgm:prSet/>
      <dgm:spPr/>
      <dgm:t>
        <a:bodyPr/>
        <a:lstStyle/>
        <a:p>
          <a:endParaRPr lang="en-US"/>
        </a:p>
      </dgm:t>
    </dgm:pt>
    <dgm:pt modelId="{D8FD264D-8806-4D67-82DB-70377A6DFE07}" type="sibTrans" cxnId="{2C81A1C8-064C-434A-82D4-FA95296C66CE}">
      <dgm:prSet/>
      <dgm:spPr/>
      <dgm:t>
        <a:bodyPr/>
        <a:lstStyle/>
        <a:p>
          <a:endParaRPr lang="en-US"/>
        </a:p>
      </dgm:t>
    </dgm:pt>
    <dgm:pt modelId="{894CEC00-4C38-43DA-B230-1DE3A3737096}">
      <dgm:prSet/>
      <dgm:spPr/>
      <dgm:t>
        <a:bodyPr/>
        <a:lstStyle/>
        <a:p>
          <a:r>
            <a:rPr lang="en-US"/>
            <a:t>Price per unit</a:t>
          </a:r>
        </a:p>
      </dgm:t>
    </dgm:pt>
    <dgm:pt modelId="{BD1DF2E5-B10B-4AFD-9F97-A57B566B5B44}" type="parTrans" cxnId="{1EE3FA8C-9885-430A-B05A-FC053B581B90}">
      <dgm:prSet/>
      <dgm:spPr/>
      <dgm:t>
        <a:bodyPr/>
        <a:lstStyle/>
        <a:p>
          <a:endParaRPr lang="en-US"/>
        </a:p>
      </dgm:t>
    </dgm:pt>
    <dgm:pt modelId="{CB914388-BA77-4954-8F77-808CBBED6227}" type="sibTrans" cxnId="{1EE3FA8C-9885-430A-B05A-FC053B581B90}">
      <dgm:prSet/>
      <dgm:spPr/>
      <dgm:t>
        <a:bodyPr/>
        <a:lstStyle/>
        <a:p>
          <a:endParaRPr lang="en-US"/>
        </a:p>
      </dgm:t>
    </dgm:pt>
    <dgm:pt modelId="{756F6796-5A49-4569-90C0-1E0684F04297}">
      <dgm:prSet/>
      <dgm:spPr/>
      <dgm:t>
        <a:bodyPr/>
        <a:lstStyle/>
        <a:p>
          <a:r>
            <a:rPr lang="en-US"/>
            <a:t>Material cost per unit</a:t>
          </a:r>
        </a:p>
      </dgm:t>
    </dgm:pt>
    <dgm:pt modelId="{7E358AFF-199B-484C-A528-AC7BEBF269DD}" type="parTrans" cxnId="{E98372C7-F5F2-4C42-BBCF-FAE1E4A12020}">
      <dgm:prSet/>
      <dgm:spPr/>
      <dgm:t>
        <a:bodyPr/>
        <a:lstStyle/>
        <a:p>
          <a:endParaRPr lang="en-US"/>
        </a:p>
      </dgm:t>
    </dgm:pt>
    <dgm:pt modelId="{60664FE7-1129-4168-943A-1A5F0A7E3124}" type="sibTrans" cxnId="{E98372C7-F5F2-4C42-BBCF-FAE1E4A12020}">
      <dgm:prSet/>
      <dgm:spPr/>
      <dgm:t>
        <a:bodyPr/>
        <a:lstStyle/>
        <a:p>
          <a:endParaRPr lang="en-US"/>
        </a:p>
      </dgm:t>
    </dgm:pt>
    <dgm:pt modelId="{8979CEF5-262D-4F26-85BF-351174DEC4ED}">
      <dgm:prSet/>
      <dgm:spPr/>
      <dgm:t>
        <a:bodyPr/>
        <a:lstStyle/>
        <a:p>
          <a:r>
            <a:rPr lang="en-US"/>
            <a:t>Energy cost per unit</a:t>
          </a:r>
        </a:p>
      </dgm:t>
    </dgm:pt>
    <dgm:pt modelId="{81A89DAB-8731-45A1-806F-E429B5E8F661}" type="parTrans" cxnId="{2F3BAB6F-346D-42A4-987D-EE811FD11836}">
      <dgm:prSet/>
      <dgm:spPr/>
      <dgm:t>
        <a:bodyPr/>
        <a:lstStyle/>
        <a:p>
          <a:endParaRPr lang="en-US"/>
        </a:p>
      </dgm:t>
    </dgm:pt>
    <dgm:pt modelId="{F5745934-9DDB-4561-806C-C2C1FD520D21}" type="sibTrans" cxnId="{2F3BAB6F-346D-42A4-987D-EE811FD11836}">
      <dgm:prSet/>
      <dgm:spPr/>
      <dgm:t>
        <a:bodyPr/>
        <a:lstStyle/>
        <a:p>
          <a:endParaRPr lang="en-US"/>
        </a:p>
      </dgm:t>
    </dgm:pt>
    <dgm:pt modelId="{6A718C8C-4743-4FE6-A898-0C37F85CE2C8}">
      <dgm:prSet/>
      <dgm:spPr/>
      <dgm:t>
        <a:bodyPr/>
        <a:lstStyle/>
        <a:p>
          <a:r>
            <a:rPr lang="en-US"/>
            <a:t>Labor hours per unit</a:t>
          </a:r>
        </a:p>
      </dgm:t>
    </dgm:pt>
    <dgm:pt modelId="{B411B129-E9E9-4642-9EFB-A60A3B673686}" type="parTrans" cxnId="{1D39AA7E-8D1A-411E-86C4-3B2C941DF8A5}">
      <dgm:prSet/>
      <dgm:spPr/>
      <dgm:t>
        <a:bodyPr/>
        <a:lstStyle/>
        <a:p>
          <a:endParaRPr lang="en-US"/>
        </a:p>
      </dgm:t>
    </dgm:pt>
    <dgm:pt modelId="{6CFA8F2B-FE39-4917-AD2F-7EEAC3E0F06E}" type="sibTrans" cxnId="{1D39AA7E-8D1A-411E-86C4-3B2C941DF8A5}">
      <dgm:prSet/>
      <dgm:spPr/>
      <dgm:t>
        <a:bodyPr/>
        <a:lstStyle/>
        <a:p>
          <a:endParaRPr lang="en-US"/>
        </a:p>
      </dgm:t>
    </dgm:pt>
    <dgm:pt modelId="{1FB0E2AD-6B93-4ADF-A5C4-4339221EB135}">
      <dgm:prSet/>
      <dgm:spPr/>
      <dgm:t>
        <a:bodyPr/>
        <a:lstStyle/>
        <a:p>
          <a:r>
            <a:rPr lang="en-US"/>
            <a:t>Manufacturing error rate</a:t>
          </a:r>
        </a:p>
      </dgm:t>
    </dgm:pt>
    <dgm:pt modelId="{ADC0D48D-ECA6-4B23-9C47-D3DE3927C88C}" type="parTrans" cxnId="{8746CCA6-58B0-42DA-982F-7392ACE67633}">
      <dgm:prSet/>
      <dgm:spPr/>
      <dgm:t>
        <a:bodyPr/>
        <a:lstStyle/>
        <a:p>
          <a:endParaRPr lang="en-US"/>
        </a:p>
      </dgm:t>
    </dgm:pt>
    <dgm:pt modelId="{A736EBE4-17AB-4517-9B1F-EA470379CD53}" type="sibTrans" cxnId="{8746CCA6-58B0-42DA-982F-7392ACE67633}">
      <dgm:prSet/>
      <dgm:spPr/>
      <dgm:t>
        <a:bodyPr/>
        <a:lstStyle/>
        <a:p>
          <a:endParaRPr lang="en-US"/>
        </a:p>
      </dgm:t>
    </dgm:pt>
    <dgm:pt modelId="{E7EF9B37-DA9E-4F05-9113-3B3643F06DCA}">
      <dgm:prSet/>
      <dgm:spPr/>
      <dgm:t>
        <a:bodyPr/>
        <a:lstStyle/>
        <a:p>
          <a:r>
            <a:rPr lang="en-US"/>
            <a:t>Unit labor cost</a:t>
          </a:r>
        </a:p>
      </dgm:t>
    </dgm:pt>
    <dgm:pt modelId="{061D0572-1670-4D74-A2DA-6167528C34D9}" type="parTrans" cxnId="{00473964-2B2A-4210-8322-D4C9E18477E0}">
      <dgm:prSet/>
      <dgm:spPr/>
      <dgm:t>
        <a:bodyPr/>
        <a:lstStyle/>
        <a:p>
          <a:endParaRPr lang="en-US"/>
        </a:p>
      </dgm:t>
    </dgm:pt>
    <dgm:pt modelId="{0482E451-12C7-41B3-9260-739B7E511D61}" type="sibTrans" cxnId="{00473964-2B2A-4210-8322-D4C9E18477E0}">
      <dgm:prSet/>
      <dgm:spPr/>
      <dgm:t>
        <a:bodyPr/>
        <a:lstStyle/>
        <a:p>
          <a:endParaRPr lang="en-US"/>
        </a:p>
      </dgm:t>
    </dgm:pt>
    <dgm:pt modelId="{6C0CB4C5-99D3-4590-A984-E694AAB776D4}">
      <dgm:prSet/>
      <dgm:spPr/>
      <dgm:t>
        <a:bodyPr/>
        <a:lstStyle/>
        <a:p>
          <a:r>
            <a:rPr lang="en-US"/>
            <a:t>Maintanance and Rapairs</a:t>
          </a:r>
        </a:p>
      </dgm:t>
    </dgm:pt>
    <dgm:pt modelId="{4616D4EA-5840-4063-B012-8DBDF9F7AB8C}" type="parTrans" cxnId="{CB6AD43F-60D3-48CB-900A-6A2BD25D70BC}">
      <dgm:prSet/>
      <dgm:spPr/>
      <dgm:t>
        <a:bodyPr/>
        <a:lstStyle/>
        <a:p>
          <a:endParaRPr lang="en-US"/>
        </a:p>
      </dgm:t>
    </dgm:pt>
    <dgm:pt modelId="{ECC8A88F-F8EA-4B4B-A30E-19A48102DA36}" type="sibTrans" cxnId="{CB6AD43F-60D3-48CB-900A-6A2BD25D70BC}">
      <dgm:prSet/>
      <dgm:spPr/>
      <dgm:t>
        <a:bodyPr/>
        <a:lstStyle/>
        <a:p>
          <a:endParaRPr lang="en-US"/>
        </a:p>
      </dgm:t>
    </dgm:pt>
    <dgm:pt modelId="{9329E0F5-669C-4500-8287-0E787E47A8B8}">
      <dgm:prSet/>
      <dgm:spPr/>
      <dgm:t>
        <a:bodyPr/>
        <a:lstStyle/>
        <a:p>
          <a:r>
            <a:rPr lang="en-US"/>
            <a:t>Depreciation</a:t>
          </a:r>
        </a:p>
      </dgm:t>
    </dgm:pt>
    <dgm:pt modelId="{68026A77-C783-4BA5-BE75-1E608E7F4681}" type="parTrans" cxnId="{F3F958D6-99AF-4FAC-85A8-C728DE052EE6}">
      <dgm:prSet/>
      <dgm:spPr/>
      <dgm:t>
        <a:bodyPr/>
        <a:lstStyle/>
        <a:p>
          <a:endParaRPr lang="en-US"/>
        </a:p>
      </dgm:t>
    </dgm:pt>
    <dgm:pt modelId="{9019FE37-4D52-4800-9526-ECF8B758A6B6}" type="sibTrans" cxnId="{F3F958D6-99AF-4FAC-85A8-C728DE052EE6}">
      <dgm:prSet/>
      <dgm:spPr/>
      <dgm:t>
        <a:bodyPr/>
        <a:lstStyle/>
        <a:p>
          <a:endParaRPr lang="en-US"/>
        </a:p>
      </dgm:t>
    </dgm:pt>
    <dgm:pt modelId="{D651F284-BDE9-48C5-8703-A5CCD2F1BB0F}">
      <dgm:prSet/>
      <dgm:spPr/>
      <dgm:t>
        <a:bodyPr/>
        <a:lstStyle/>
        <a:p>
          <a:r>
            <a:rPr lang="en-US"/>
            <a:t>Staff costs</a:t>
          </a:r>
        </a:p>
      </dgm:t>
    </dgm:pt>
    <dgm:pt modelId="{A55D7A25-8A4C-46A2-A5DF-84904477840D}" type="parTrans" cxnId="{D70E8D0C-6211-4CFB-8F05-2AEA1038B671}">
      <dgm:prSet/>
      <dgm:spPr/>
      <dgm:t>
        <a:bodyPr/>
        <a:lstStyle/>
        <a:p>
          <a:endParaRPr lang="en-US"/>
        </a:p>
      </dgm:t>
    </dgm:pt>
    <dgm:pt modelId="{390468BC-FFE2-4E4B-8821-0958DF2A5C55}" type="sibTrans" cxnId="{D70E8D0C-6211-4CFB-8F05-2AEA1038B671}">
      <dgm:prSet/>
      <dgm:spPr/>
      <dgm:t>
        <a:bodyPr/>
        <a:lstStyle/>
        <a:p>
          <a:endParaRPr lang="en-US"/>
        </a:p>
      </dgm:t>
    </dgm:pt>
    <dgm:pt modelId="{7F02A5B5-1222-464B-A58C-099E4EBEFAEC}">
      <dgm:prSet/>
      <dgm:spPr/>
      <dgm:t>
        <a:bodyPr/>
        <a:lstStyle/>
        <a:p>
          <a:r>
            <a:rPr lang="en-US"/>
            <a:t>Depreciation</a:t>
          </a:r>
        </a:p>
      </dgm:t>
    </dgm:pt>
    <dgm:pt modelId="{57447E46-AADD-488F-8D20-13B87CD162E8}" type="parTrans" cxnId="{667F4DF6-758A-4018-9CB3-796233592523}">
      <dgm:prSet/>
      <dgm:spPr/>
      <dgm:t>
        <a:bodyPr/>
        <a:lstStyle/>
        <a:p>
          <a:endParaRPr lang="en-US"/>
        </a:p>
      </dgm:t>
    </dgm:pt>
    <dgm:pt modelId="{8A6C7B45-0CE9-4333-BAF8-51D13683B0C3}" type="sibTrans" cxnId="{667F4DF6-758A-4018-9CB3-796233592523}">
      <dgm:prSet/>
      <dgm:spPr/>
      <dgm:t>
        <a:bodyPr/>
        <a:lstStyle/>
        <a:p>
          <a:endParaRPr lang="en-US"/>
        </a:p>
      </dgm:t>
    </dgm:pt>
    <dgm:pt modelId="{85A8E205-279E-447F-9091-8DB4F17EBB00}">
      <dgm:prSet/>
      <dgm:spPr/>
      <dgm:t>
        <a:bodyPr/>
        <a:lstStyle/>
        <a:p>
          <a:r>
            <a:rPr lang="en-US"/>
            <a:t>Personnel cost</a:t>
          </a:r>
        </a:p>
      </dgm:t>
    </dgm:pt>
    <dgm:pt modelId="{362BFE07-9367-4672-B82C-46C24A6D6DDD}" type="parTrans" cxnId="{F52C58D5-33CC-45BA-999E-63C0102AC94F}">
      <dgm:prSet/>
      <dgm:spPr/>
      <dgm:t>
        <a:bodyPr/>
        <a:lstStyle/>
        <a:p>
          <a:endParaRPr lang="en-US"/>
        </a:p>
      </dgm:t>
    </dgm:pt>
    <dgm:pt modelId="{12827D1D-6850-4F3D-BFE8-C1F26698FD4B}" type="sibTrans" cxnId="{F52C58D5-33CC-45BA-999E-63C0102AC94F}">
      <dgm:prSet/>
      <dgm:spPr/>
      <dgm:t>
        <a:bodyPr/>
        <a:lstStyle/>
        <a:p>
          <a:endParaRPr lang="en-US"/>
        </a:p>
      </dgm:t>
    </dgm:pt>
    <dgm:pt modelId="{D9F7E8B2-94F9-4D21-9BA1-DD28D1E8AF04}">
      <dgm:prSet/>
      <dgm:spPr/>
      <dgm:t>
        <a:bodyPr/>
        <a:lstStyle/>
        <a:p>
          <a:r>
            <a:rPr lang="en-US"/>
            <a:t>Purchased services</a:t>
          </a:r>
        </a:p>
      </dgm:t>
    </dgm:pt>
    <dgm:pt modelId="{E8755117-ECF3-44B1-92A1-BAF7AC7A1151}" type="parTrans" cxnId="{7804A73A-A5E6-4747-96B4-6C1643961B2B}">
      <dgm:prSet/>
      <dgm:spPr/>
      <dgm:t>
        <a:bodyPr/>
        <a:lstStyle/>
        <a:p>
          <a:endParaRPr lang="en-US"/>
        </a:p>
      </dgm:t>
    </dgm:pt>
    <dgm:pt modelId="{02F6E805-8A33-4C3F-A80E-F8B3699F7571}" type="sibTrans" cxnId="{7804A73A-A5E6-4747-96B4-6C1643961B2B}">
      <dgm:prSet/>
      <dgm:spPr/>
      <dgm:t>
        <a:bodyPr/>
        <a:lstStyle/>
        <a:p>
          <a:endParaRPr lang="en-US"/>
        </a:p>
      </dgm:t>
    </dgm:pt>
    <dgm:pt modelId="{CD70C539-FE21-4D7D-8EC0-251DEDE16BB8}">
      <dgm:prSet/>
      <dgm:spPr/>
      <dgm:t>
        <a:bodyPr/>
        <a:lstStyle/>
        <a:p>
          <a:r>
            <a:rPr lang="en-US"/>
            <a:t>Land</a:t>
          </a:r>
        </a:p>
      </dgm:t>
    </dgm:pt>
    <dgm:pt modelId="{063250C0-11A2-4AAC-A11E-3D0A16C6F249}" type="parTrans" cxnId="{330C1A72-FF03-41D9-A2B5-0C7ED578D27E}">
      <dgm:prSet/>
      <dgm:spPr/>
      <dgm:t>
        <a:bodyPr/>
        <a:lstStyle/>
        <a:p>
          <a:endParaRPr lang="en-US"/>
        </a:p>
      </dgm:t>
    </dgm:pt>
    <dgm:pt modelId="{70E051BD-B369-4C55-AE65-9C83C8FEEB1F}" type="sibTrans" cxnId="{330C1A72-FF03-41D9-A2B5-0C7ED578D27E}">
      <dgm:prSet/>
      <dgm:spPr/>
      <dgm:t>
        <a:bodyPr/>
        <a:lstStyle/>
        <a:p>
          <a:endParaRPr lang="en-US"/>
        </a:p>
      </dgm:t>
    </dgm:pt>
    <dgm:pt modelId="{F144B3B4-8DDF-4D0E-B5AB-1C113736DAB9}">
      <dgm:prSet/>
      <dgm:spPr/>
      <dgm:t>
        <a:bodyPr/>
        <a:lstStyle/>
        <a:p>
          <a:r>
            <a:rPr lang="en-US"/>
            <a:t>Buildings</a:t>
          </a:r>
        </a:p>
      </dgm:t>
    </dgm:pt>
    <dgm:pt modelId="{76425C4A-A650-4E16-A749-BCD44DE29A91}" type="parTrans" cxnId="{2C401046-B597-4596-96B0-2638B9428609}">
      <dgm:prSet/>
      <dgm:spPr/>
      <dgm:t>
        <a:bodyPr/>
        <a:lstStyle/>
        <a:p>
          <a:endParaRPr lang="en-US"/>
        </a:p>
      </dgm:t>
    </dgm:pt>
    <dgm:pt modelId="{F640D106-3A2E-4C89-8E7C-56F78A903BDC}" type="sibTrans" cxnId="{2C401046-B597-4596-96B0-2638B9428609}">
      <dgm:prSet/>
      <dgm:spPr/>
      <dgm:t>
        <a:bodyPr/>
        <a:lstStyle/>
        <a:p>
          <a:endParaRPr lang="en-US"/>
        </a:p>
      </dgm:t>
    </dgm:pt>
    <dgm:pt modelId="{DB66B9D4-D097-4A19-99DB-F4D5A4A9F4FF}">
      <dgm:prSet/>
      <dgm:spPr/>
      <dgm:t>
        <a:bodyPr/>
        <a:lstStyle/>
        <a:p>
          <a:r>
            <a:rPr lang="en-US"/>
            <a:t>Equipment</a:t>
          </a:r>
        </a:p>
      </dgm:t>
    </dgm:pt>
    <dgm:pt modelId="{4A5499A4-7450-4502-87ED-3E45DB337B5F}" type="parTrans" cxnId="{F64F88B5-30BD-40DC-A834-EC19805D6FC5}">
      <dgm:prSet/>
      <dgm:spPr/>
      <dgm:t>
        <a:bodyPr/>
        <a:lstStyle/>
        <a:p>
          <a:endParaRPr lang="en-US"/>
        </a:p>
      </dgm:t>
    </dgm:pt>
    <dgm:pt modelId="{AA0EB51D-F2F5-4F37-A498-4787EEC1947B}" type="sibTrans" cxnId="{F64F88B5-30BD-40DC-A834-EC19805D6FC5}">
      <dgm:prSet/>
      <dgm:spPr/>
      <dgm:t>
        <a:bodyPr/>
        <a:lstStyle/>
        <a:p>
          <a:endParaRPr lang="en-US"/>
        </a:p>
      </dgm:t>
    </dgm:pt>
    <dgm:pt modelId="{49748857-5FBB-41C5-A653-04A055B2494E}">
      <dgm:prSet/>
      <dgm:spPr/>
      <dgm:t>
        <a:bodyPr/>
        <a:lstStyle/>
        <a:p>
          <a:r>
            <a:rPr lang="en-US"/>
            <a:t>Feedstock</a:t>
          </a:r>
        </a:p>
      </dgm:t>
    </dgm:pt>
    <dgm:pt modelId="{A74D8E55-B03C-4546-AB0F-1DD8F295ACA5}" type="parTrans" cxnId="{9A513B83-2D09-4C71-8963-1A5C938CF91E}">
      <dgm:prSet/>
      <dgm:spPr/>
      <dgm:t>
        <a:bodyPr/>
        <a:lstStyle/>
        <a:p>
          <a:endParaRPr lang="en-US"/>
        </a:p>
      </dgm:t>
    </dgm:pt>
    <dgm:pt modelId="{E56E60F1-AD39-4C24-B572-F530ED0E6F8B}" type="sibTrans" cxnId="{9A513B83-2D09-4C71-8963-1A5C938CF91E}">
      <dgm:prSet/>
      <dgm:spPr/>
      <dgm:t>
        <a:bodyPr/>
        <a:lstStyle/>
        <a:p>
          <a:endParaRPr lang="en-US"/>
        </a:p>
      </dgm:t>
    </dgm:pt>
    <dgm:pt modelId="{EDECC127-A111-4065-9FDC-B2104E5F9CAF}">
      <dgm:prSet/>
      <dgm:spPr/>
      <dgm:t>
        <a:bodyPr/>
        <a:lstStyle/>
        <a:p>
          <a:r>
            <a:rPr lang="en-US"/>
            <a:t>Work in progress</a:t>
          </a:r>
        </a:p>
      </dgm:t>
    </dgm:pt>
    <dgm:pt modelId="{EEE2158B-EB7C-4C18-B593-F65BE2625397}" type="parTrans" cxnId="{1FA046C6-CC5A-492B-8A82-28E9E6D5DBEF}">
      <dgm:prSet/>
      <dgm:spPr/>
      <dgm:t>
        <a:bodyPr/>
        <a:lstStyle/>
        <a:p>
          <a:endParaRPr lang="en-US"/>
        </a:p>
      </dgm:t>
    </dgm:pt>
    <dgm:pt modelId="{C023EF02-535B-4DB1-B153-E862B25456AA}" type="sibTrans" cxnId="{1FA046C6-CC5A-492B-8A82-28E9E6D5DBEF}">
      <dgm:prSet/>
      <dgm:spPr/>
      <dgm:t>
        <a:bodyPr/>
        <a:lstStyle/>
        <a:p>
          <a:endParaRPr lang="en-US"/>
        </a:p>
      </dgm:t>
    </dgm:pt>
    <dgm:pt modelId="{B97705E8-E144-47C8-9ABF-BCE3E9762922}">
      <dgm:prSet/>
      <dgm:spPr/>
      <dgm:t>
        <a:bodyPr/>
        <a:lstStyle/>
        <a:p>
          <a:r>
            <a:rPr lang="en-US"/>
            <a:t>Finished goods</a:t>
          </a:r>
        </a:p>
      </dgm:t>
    </dgm:pt>
    <dgm:pt modelId="{764AD3AF-13F7-49C8-82AD-918BCF0D06EC}" type="parTrans" cxnId="{519B4CCA-6916-461A-B92D-A196BCBD2D5A}">
      <dgm:prSet/>
      <dgm:spPr/>
      <dgm:t>
        <a:bodyPr/>
        <a:lstStyle/>
        <a:p>
          <a:endParaRPr lang="en-US"/>
        </a:p>
      </dgm:t>
    </dgm:pt>
    <dgm:pt modelId="{5652A4B6-32EE-472A-8EAF-229A5CE1D8E4}" type="sibTrans" cxnId="{519B4CCA-6916-461A-B92D-A196BCBD2D5A}">
      <dgm:prSet/>
      <dgm:spPr/>
      <dgm:t>
        <a:bodyPr/>
        <a:lstStyle/>
        <a:p>
          <a:endParaRPr lang="en-US"/>
        </a:p>
      </dgm:t>
    </dgm:pt>
    <dgm:pt modelId="{849BC3DE-5E17-4212-B620-9871CD17E72A}">
      <dgm:prSet/>
      <dgm:spPr/>
      <dgm:t>
        <a:bodyPr/>
        <a:lstStyle/>
        <a:p>
          <a:r>
            <a:rPr lang="en-US"/>
            <a:t>Receivables</a:t>
          </a:r>
        </a:p>
      </dgm:t>
    </dgm:pt>
    <dgm:pt modelId="{CB5E4DD8-4CC2-4CB6-9174-A72A45F19896}" type="parTrans" cxnId="{BC8CF509-9AAA-40A4-B362-EBCBF38C84C0}">
      <dgm:prSet/>
      <dgm:spPr/>
      <dgm:t>
        <a:bodyPr/>
        <a:lstStyle/>
        <a:p>
          <a:endParaRPr lang="en-US"/>
        </a:p>
      </dgm:t>
    </dgm:pt>
    <dgm:pt modelId="{F04C3594-0325-4B1A-AD15-ED2AD69BFCA0}" type="sibTrans" cxnId="{BC8CF509-9AAA-40A4-B362-EBCBF38C84C0}">
      <dgm:prSet/>
      <dgm:spPr/>
      <dgm:t>
        <a:bodyPr/>
        <a:lstStyle/>
        <a:p>
          <a:endParaRPr lang="en-US"/>
        </a:p>
      </dgm:t>
    </dgm:pt>
    <dgm:pt modelId="{3270CF30-12BC-4204-8F87-FE9B371B47C5}">
      <dgm:prSet/>
      <dgm:spPr/>
      <dgm:t>
        <a:bodyPr/>
        <a:lstStyle/>
        <a:p>
          <a:r>
            <a:rPr lang="en-US"/>
            <a:t>Payables</a:t>
          </a:r>
        </a:p>
      </dgm:t>
    </dgm:pt>
    <dgm:pt modelId="{BBD34759-B59A-4BF1-B6DD-8A773D93445D}" type="parTrans" cxnId="{B69F899C-E7C0-475B-A576-BAA6C97742B8}">
      <dgm:prSet/>
      <dgm:spPr/>
      <dgm:t>
        <a:bodyPr/>
        <a:lstStyle/>
        <a:p>
          <a:endParaRPr lang="en-US"/>
        </a:p>
      </dgm:t>
    </dgm:pt>
    <dgm:pt modelId="{96B7DECE-98F3-4D13-A2CF-C247E4FB2763}" type="sibTrans" cxnId="{B69F899C-E7C0-475B-A576-BAA6C97742B8}">
      <dgm:prSet/>
      <dgm:spPr/>
      <dgm:t>
        <a:bodyPr/>
        <a:lstStyle/>
        <a:p>
          <a:endParaRPr lang="en-US"/>
        </a:p>
      </dgm:t>
    </dgm:pt>
    <dgm:pt modelId="{E9BB178A-805F-4E6C-8444-42733D1561BC}" type="pres">
      <dgm:prSet presAssocID="{309F48F0-9C9F-49C3-8E47-D6583C1B06ED}" presName="diagram" presStyleCnt="0">
        <dgm:presLayoutVars>
          <dgm:chPref val="1"/>
          <dgm:dir/>
          <dgm:animOne val="branch"/>
          <dgm:animLvl val="lvl"/>
          <dgm:resizeHandles val="exact"/>
        </dgm:presLayoutVars>
      </dgm:prSet>
      <dgm:spPr/>
    </dgm:pt>
    <dgm:pt modelId="{6BB88752-52CB-41AD-9FBB-BFFB319ACF12}" type="pres">
      <dgm:prSet presAssocID="{BC791F50-908F-48EE-A5E5-CD25FB640992}" presName="root1" presStyleCnt="0"/>
      <dgm:spPr/>
    </dgm:pt>
    <dgm:pt modelId="{101344B2-6128-498A-BD68-88307DB09245}" type="pres">
      <dgm:prSet presAssocID="{BC791F50-908F-48EE-A5E5-CD25FB640992}" presName="LevelOneTextNode" presStyleLbl="node0" presStyleIdx="0" presStyleCnt="1">
        <dgm:presLayoutVars>
          <dgm:chPref val="3"/>
        </dgm:presLayoutVars>
      </dgm:prSet>
      <dgm:spPr/>
    </dgm:pt>
    <dgm:pt modelId="{C76EF081-2043-46ED-82C3-26669A30E1E4}" type="pres">
      <dgm:prSet presAssocID="{BC791F50-908F-48EE-A5E5-CD25FB640992}" presName="level2hierChild" presStyleCnt="0"/>
      <dgm:spPr/>
    </dgm:pt>
    <dgm:pt modelId="{56F97186-C06A-4D80-91BF-C5291E1FFCC0}" type="pres">
      <dgm:prSet presAssocID="{077013E6-E6F7-4280-825C-CAB4C2775AAE}" presName="conn2-1" presStyleLbl="parChTrans1D2" presStyleIdx="0" presStyleCnt="2"/>
      <dgm:spPr/>
    </dgm:pt>
    <dgm:pt modelId="{BE9D370C-CC67-4246-A63D-41E80A4C93EA}" type="pres">
      <dgm:prSet presAssocID="{077013E6-E6F7-4280-825C-CAB4C2775AAE}" presName="connTx" presStyleLbl="parChTrans1D2" presStyleIdx="0" presStyleCnt="2"/>
      <dgm:spPr/>
    </dgm:pt>
    <dgm:pt modelId="{5068C980-2D29-4BB1-B2AD-1EDA474F3AF6}" type="pres">
      <dgm:prSet presAssocID="{37CED2CF-1480-4789-9783-6C28C84EDB15}" presName="root2" presStyleCnt="0"/>
      <dgm:spPr/>
    </dgm:pt>
    <dgm:pt modelId="{69EBDF35-7CF1-41A8-813B-0163286FEAF7}" type="pres">
      <dgm:prSet presAssocID="{37CED2CF-1480-4789-9783-6C28C84EDB15}" presName="LevelTwoTextNode" presStyleLbl="node2" presStyleIdx="0" presStyleCnt="2">
        <dgm:presLayoutVars>
          <dgm:chPref val="3"/>
        </dgm:presLayoutVars>
      </dgm:prSet>
      <dgm:spPr/>
    </dgm:pt>
    <dgm:pt modelId="{1B5ADF96-8C10-493A-ACDF-F14E2A6E3AC8}" type="pres">
      <dgm:prSet presAssocID="{37CED2CF-1480-4789-9783-6C28C84EDB15}" presName="level3hierChild" presStyleCnt="0"/>
      <dgm:spPr/>
    </dgm:pt>
    <dgm:pt modelId="{7E4732A4-81EE-4B7C-A9E4-7F86E4857F03}" type="pres">
      <dgm:prSet presAssocID="{0B4AA5F1-F6E6-421E-82E4-88891706313C}" presName="conn2-1" presStyleLbl="parChTrans1D3" presStyleIdx="0" presStyleCnt="7"/>
      <dgm:spPr/>
    </dgm:pt>
    <dgm:pt modelId="{97AE5990-EFA7-4A1A-9DF4-56EF39DBBFBF}" type="pres">
      <dgm:prSet presAssocID="{0B4AA5F1-F6E6-421E-82E4-88891706313C}" presName="connTx" presStyleLbl="parChTrans1D3" presStyleIdx="0" presStyleCnt="7"/>
      <dgm:spPr/>
    </dgm:pt>
    <dgm:pt modelId="{0B2CF8B5-F44D-4182-828E-B0B5666B9363}" type="pres">
      <dgm:prSet presAssocID="{C879B45D-2A45-43BF-957C-174D2E8ED1F4}" presName="root2" presStyleCnt="0"/>
      <dgm:spPr/>
    </dgm:pt>
    <dgm:pt modelId="{41EB14BC-954B-408E-8704-8B7DF6D2AAA8}" type="pres">
      <dgm:prSet presAssocID="{C879B45D-2A45-43BF-957C-174D2E8ED1F4}" presName="LevelTwoTextNode" presStyleLbl="node3" presStyleIdx="0" presStyleCnt="7">
        <dgm:presLayoutVars>
          <dgm:chPref val="3"/>
        </dgm:presLayoutVars>
      </dgm:prSet>
      <dgm:spPr/>
    </dgm:pt>
    <dgm:pt modelId="{F1BE25D8-1A37-4BA8-B17E-69DEB8516D6C}" type="pres">
      <dgm:prSet presAssocID="{C879B45D-2A45-43BF-957C-174D2E8ED1F4}" presName="level3hierChild" presStyleCnt="0"/>
      <dgm:spPr/>
    </dgm:pt>
    <dgm:pt modelId="{40F42604-3C73-4F43-9565-DE334A272347}" type="pres">
      <dgm:prSet presAssocID="{E44758BB-27EF-4C39-AAD5-BDE328461C2F}" presName="conn2-1" presStyleLbl="parChTrans1D4" presStyleIdx="0" presStyleCnt="23"/>
      <dgm:spPr/>
    </dgm:pt>
    <dgm:pt modelId="{10225436-75A1-4B04-A50C-BAE7F20ADCEE}" type="pres">
      <dgm:prSet presAssocID="{E44758BB-27EF-4C39-AAD5-BDE328461C2F}" presName="connTx" presStyleLbl="parChTrans1D4" presStyleIdx="0" presStyleCnt="23"/>
      <dgm:spPr/>
    </dgm:pt>
    <dgm:pt modelId="{880BFB3A-F8D4-4173-9863-651BA67B2370}" type="pres">
      <dgm:prSet presAssocID="{9A2CAD11-CE6B-4003-BFFC-3B5CB3360AC9}" presName="root2" presStyleCnt="0"/>
      <dgm:spPr/>
    </dgm:pt>
    <dgm:pt modelId="{EFF3AC5D-A15D-45F6-872C-3350963B710E}" type="pres">
      <dgm:prSet presAssocID="{9A2CAD11-CE6B-4003-BFFC-3B5CB3360AC9}" presName="LevelTwoTextNode" presStyleLbl="node4" presStyleIdx="0" presStyleCnt="23">
        <dgm:presLayoutVars>
          <dgm:chPref val="3"/>
        </dgm:presLayoutVars>
      </dgm:prSet>
      <dgm:spPr/>
    </dgm:pt>
    <dgm:pt modelId="{93D1AA9C-67AE-4058-AE99-162DE22419C7}" type="pres">
      <dgm:prSet presAssocID="{9A2CAD11-CE6B-4003-BFFC-3B5CB3360AC9}" presName="level3hierChild" presStyleCnt="0"/>
      <dgm:spPr/>
    </dgm:pt>
    <dgm:pt modelId="{300D6AFF-D04A-45FD-B34B-73E900A0B3E6}" type="pres">
      <dgm:prSet presAssocID="{99A1FF7E-906A-4532-BD6E-B4A25EAF52C8}" presName="conn2-1" presStyleLbl="parChTrans1D4" presStyleIdx="1" presStyleCnt="23"/>
      <dgm:spPr/>
    </dgm:pt>
    <dgm:pt modelId="{FD3B36FB-03E3-4AD7-93B3-7ECB2555373F}" type="pres">
      <dgm:prSet presAssocID="{99A1FF7E-906A-4532-BD6E-B4A25EAF52C8}" presName="connTx" presStyleLbl="parChTrans1D4" presStyleIdx="1" presStyleCnt="23"/>
      <dgm:spPr/>
    </dgm:pt>
    <dgm:pt modelId="{154A4C2C-E55B-49F2-97E9-46D878B90391}" type="pres">
      <dgm:prSet presAssocID="{3D4E3554-C45C-45EB-B30C-B3D409EA2809}" presName="root2" presStyleCnt="0"/>
      <dgm:spPr/>
    </dgm:pt>
    <dgm:pt modelId="{85C210F8-D13B-4704-BDF3-AB60538BD17F}" type="pres">
      <dgm:prSet presAssocID="{3D4E3554-C45C-45EB-B30C-B3D409EA2809}" presName="LevelTwoTextNode" presStyleLbl="node4" presStyleIdx="1" presStyleCnt="23">
        <dgm:presLayoutVars>
          <dgm:chPref val="3"/>
        </dgm:presLayoutVars>
      </dgm:prSet>
      <dgm:spPr/>
    </dgm:pt>
    <dgm:pt modelId="{50EFF732-A1C7-4BFC-B515-17C65D6C414A}" type="pres">
      <dgm:prSet presAssocID="{3D4E3554-C45C-45EB-B30C-B3D409EA2809}" presName="level3hierChild" presStyleCnt="0"/>
      <dgm:spPr/>
    </dgm:pt>
    <dgm:pt modelId="{0D4FEB7A-73F5-4EA0-9055-EC27727ABD9E}" type="pres">
      <dgm:prSet presAssocID="{ABE86E6C-3BAD-428B-B356-EAECB168AB4A}" presName="conn2-1" presStyleLbl="parChTrans1D4" presStyleIdx="2" presStyleCnt="23"/>
      <dgm:spPr/>
    </dgm:pt>
    <dgm:pt modelId="{514FF957-BAC7-4F83-9DCE-B88AB8F146AB}" type="pres">
      <dgm:prSet presAssocID="{ABE86E6C-3BAD-428B-B356-EAECB168AB4A}" presName="connTx" presStyleLbl="parChTrans1D4" presStyleIdx="2" presStyleCnt="23"/>
      <dgm:spPr/>
    </dgm:pt>
    <dgm:pt modelId="{F55B5894-ABA0-4D94-9FD2-93E0700C2641}" type="pres">
      <dgm:prSet presAssocID="{74ECA709-4816-4741-AFAD-C8B8F5CD1F06}" presName="root2" presStyleCnt="0"/>
      <dgm:spPr/>
    </dgm:pt>
    <dgm:pt modelId="{D3AB9E6C-EC41-4F9A-A233-45DC55E5FB9F}" type="pres">
      <dgm:prSet presAssocID="{74ECA709-4816-4741-AFAD-C8B8F5CD1F06}" presName="LevelTwoTextNode" presStyleLbl="node4" presStyleIdx="2" presStyleCnt="23">
        <dgm:presLayoutVars>
          <dgm:chPref val="3"/>
        </dgm:presLayoutVars>
      </dgm:prSet>
      <dgm:spPr/>
    </dgm:pt>
    <dgm:pt modelId="{A3A16AD2-91AF-41C5-A081-617677E1646A}" type="pres">
      <dgm:prSet presAssocID="{74ECA709-4816-4741-AFAD-C8B8F5CD1F06}" presName="level3hierChild" presStyleCnt="0"/>
      <dgm:spPr/>
    </dgm:pt>
    <dgm:pt modelId="{65AA7A15-7219-4E1C-9607-3D9DD52A3C48}" type="pres">
      <dgm:prSet presAssocID="{B2A577D9-78A7-4C24-8E89-1D474C0F8B92}" presName="conn2-1" presStyleLbl="parChTrans1D3" presStyleIdx="1" presStyleCnt="7"/>
      <dgm:spPr/>
    </dgm:pt>
    <dgm:pt modelId="{73625A45-5E92-44FF-9E12-E91E3FDE8168}" type="pres">
      <dgm:prSet presAssocID="{B2A577D9-78A7-4C24-8E89-1D474C0F8B92}" presName="connTx" presStyleLbl="parChTrans1D3" presStyleIdx="1" presStyleCnt="7"/>
      <dgm:spPr/>
    </dgm:pt>
    <dgm:pt modelId="{18CCA5B9-DBD3-4AD1-BC82-50F8C7F347A6}" type="pres">
      <dgm:prSet presAssocID="{09BC0C7D-9D8D-44E4-8A86-266A57D86629}" presName="root2" presStyleCnt="0"/>
      <dgm:spPr/>
    </dgm:pt>
    <dgm:pt modelId="{738651A2-E04A-4C90-932F-30E684A13E5A}" type="pres">
      <dgm:prSet presAssocID="{09BC0C7D-9D8D-44E4-8A86-266A57D86629}" presName="LevelTwoTextNode" presStyleLbl="node3" presStyleIdx="1" presStyleCnt="7">
        <dgm:presLayoutVars>
          <dgm:chPref val="3"/>
        </dgm:presLayoutVars>
      </dgm:prSet>
      <dgm:spPr/>
    </dgm:pt>
    <dgm:pt modelId="{32459232-BBA2-4810-9BD2-FD46872EB972}" type="pres">
      <dgm:prSet presAssocID="{09BC0C7D-9D8D-44E4-8A86-266A57D86629}" presName="level3hierChild" presStyleCnt="0"/>
      <dgm:spPr/>
    </dgm:pt>
    <dgm:pt modelId="{DE98BC42-D9B3-4427-BC77-BF978C9299DB}" type="pres">
      <dgm:prSet presAssocID="{BD1DF2E5-B10B-4AFD-9F97-A57B566B5B44}" presName="conn2-1" presStyleLbl="parChTrans1D4" presStyleIdx="3" presStyleCnt="23"/>
      <dgm:spPr/>
    </dgm:pt>
    <dgm:pt modelId="{77DA42A1-7BB4-4BDA-BF93-E27FAE8D9627}" type="pres">
      <dgm:prSet presAssocID="{BD1DF2E5-B10B-4AFD-9F97-A57B566B5B44}" presName="connTx" presStyleLbl="parChTrans1D4" presStyleIdx="3" presStyleCnt="23"/>
      <dgm:spPr/>
    </dgm:pt>
    <dgm:pt modelId="{7247D87E-95FB-413B-B893-6BC804AA3031}" type="pres">
      <dgm:prSet presAssocID="{894CEC00-4C38-43DA-B230-1DE3A3737096}" presName="root2" presStyleCnt="0"/>
      <dgm:spPr/>
    </dgm:pt>
    <dgm:pt modelId="{65CC646A-C97E-4DF6-9EFD-7213104F2335}" type="pres">
      <dgm:prSet presAssocID="{894CEC00-4C38-43DA-B230-1DE3A3737096}" presName="LevelTwoTextNode" presStyleLbl="node4" presStyleIdx="3" presStyleCnt="23">
        <dgm:presLayoutVars>
          <dgm:chPref val="3"/>
        </dgm:presLayoutVars>
      </dgm:prSet>
      <dgm:spPr/>
    </dgm:pt>
    <dgm:pt modelId="{B4620D46-6658-4184-8CC3-3A64A1D34778}" type="pres">
      <dgm:prSet presAssocID="{894CEC00-4C38-43DA-B230-1DE3A3737096}" presName="level3hierChild" presStyleCnt="0"/>
      <dgm:spPr/>
    </dgm:pt>
    <dgm:pt modelId="{AE2F70A0-5DB4-4FB2-842B-5662A7379DE0}" type="pres">
      <dgm:prSet presAssocID="{7E358AFF-199B-484C-A528-AC7BEBF269DD}" presName="conn2-1" presStyleLbl="parChTrans1D4" presStyleIdx="4" presStyleCnt="23"/>
      <dgm:spPr/>
    </dgm:pt>
    <dgm:pt modelId="{EA214223-D59A-45F2-A2E2-6AAD8B9E58E2}" type="pres">
      <dgm:prSet presAssocID="{7E358AFF-199B-484C-A528-AC7BEBF269DD}" presName="connTx" presStyleLbl="parChTrans1D4" presStyleIdx="4" presStyleCnt="23"/>
      <dgm:spPr/>
    </dgm:pt>
    <dgm:pt modelId="{FC4E4FBD-291B-44EB-A583-24C7381E7259}" type="pres">
      <dgm:prSet presAssocID="{756F6796-5A49-4569-90C0-1E0684F04297}" presName="root2" presStyleCnt="0"/>
      <dgm:spPr/>
    </dgm:pt>
    <dgm:pt modelId="{D4244391-AF85-4DAF-B56C-21A3BA908FF5}" type="pres">
      <dgm:prSet presAssocID="{756F6796-5A49-4569-90C0-1E0684F04297}" presName="LevelTwoTextNode" presStyleLbl="node4" presStyleIdx="4" presStyleCnt="23">
        <dgm:presLayoutVars>
          <dgm:chPref val="3"/>
        </dgm:presLayoutVars>
      </dgm:prSet>
      <dgm:spPr/>
    </dgm:pt>
    <dgm:pt modelId="{97647A46-4F3B-46BF-BE97-0C3544F691C8}" type="pres">
      <dgm:prSet presAssocID="{756F6796-5A49-4569-90C0-1E0684F04297}" presName="level3hierChild" presStyleCnt="0"/>
      <dgm:spPr/>
    </dgm:pt>
    <dgm:pt modelId="{05DB1BD3-6713-4F24-91C5-0CC565C9FBEF}" type="pres">
      <dgm:prSet presAssocID="{81A89DAB-8731-45A1-806F-E429B5E8F661}" presName="conn2-1" presStyleLbl="parChTrans1D4" presStyleIdx="5" presStyleCnt="23"/>
      <dgm:spPr/>
    </dgm:pt>
    <dgm:pt modelId="{4CA730CD-4BFA-4C8F-9134-C754A57DF5C2}" type="pres">
      <dgm:prSet presAssocID="{81A89DAB-8731-45A1-806F-E429B5E8F661}" presName="connTx" presStyleLbl="parChTrans1D4" presStyleIdx="5" presStyleCnt="23"/>
      <dgm:spPr/>
    </dgm:pt>
    <dgm:pt modelId="{901070FD-F5C1-4179-BB51-F7FCAA7A4701}" type="pres">
      <dgm:prSet presAssocID="{8979CEF5-262D-4F26-85BF-351174DEC4ED}" presName="root2" presStyleCnt="0"/>
      <dgm:spPr/>
    </dgm:pt>
    <dgm:pt modelId="{E92A7C00-8C7F-4EB3-BF64-85B5FAFE95D3}" type="pres">
      <dgm:prSet presAssocID="{8979CEF5-262D-4F26-85BF-351174DEC4ED}" presName="LevelTwoTextNode" presStyleLbl="node4" presStyleIdx="5" presStyleCnt="23">
        <dgm:presLayoutVars>
          <dgm:chPref val="3"/>
        </dgm:presLayoutVars>
      </dgm:prSet>
      <dgm:spPr/>
    </dgm:pt>
    <dgm:pt modelId="{536F8590-41D8-4560-A5C0-153A5F5CBD62}" type="pres">
      <dgm:prSet presAssocID="{8979CEF5-262D-4F26-85BF-351174DEC4ED}" presName="level3hierChild" presStyleCnt="0"/>
      <dgm:spPr/>
    </dgm:pt>
    <dgm:pt modelId="{C8728B3C-CA29-447B-82CA-402F9128E11A}" type="pres">
      <dgm:prSet presAssocID="{B411B129-E9E9-4642-9EFB-A60A3B673686}" presName="conn2-1" presStyleLbl="parChTrans1D4" presStyleIdx="6" presStyleCnt="23"/>
      <dgm:spPr/>
    </dgm:pt>
    <dgm:pt modelId="{8EEF97DD-B586-4ABF-80D6-E46E9E47EE43}" type="pres">
      <dgm:prSet presAssocID="{B411B129-E9E9-4642-9EFB-A60A3B673686}" presName="connTx" presStyleLbl="parChTrans1D4" presStyleIdx="6" presStyleCnt="23"/>
      <dgm:spPr/>
    </dgm:pt>
    <dgm:pt modelId="{A0E25DDF-9770-4D98-BE76-561EE073D5ED}" type="pres">
      <dgm:prSet presAssocID="{6A718C8C-4743-4FE6-A898-0C37F85CE2C8}" presName="root2" presStyleCnt="0"/>
      <dgm:spPr/>
    </dgm:pt>
    <dgm:pt modelId="{B09E4113-F61E-4999-83ED-B8D0761A4F4E}" type="pres">
      <dgm:prSet presAssocID="{6A718C8C-4743-4FE6-A898-0C37F85CE2C8}" presName="LevelTwoTextNode" presStyleLbl="node4" presStyleIdx="6" presStyleCnt="23">
        <dgm:presLayoutVars>
          <dgm:chPref val="3"/>
        </dgm:presLayoutVars>
      </dgm:prSet>
      <dgm:spPr/>
    </dgm:pt>
    <dgm:pt modelId="{651A136E-02C0-4203-AAD7-C4E73AF91999}" type="pres">
      <dgm:prSet presAssocID="{6A718C8C-4743-4FE6-A898-0C37F85CE2C8}" presName="level3hierChild" presStyleCnt="0"/>
      <dgm:spPr/>
    </dgm:pt>
    <dgm:pt modelId="{86BEE208-E61E-4897-8C44-1C7247364C24}" type="pres">
      <dgm:prSet presAssocID="{ADC0D48D-ECA6-4B23-9C47-D3DE3927C88C}" presName="conn2-1" presStyleLbl="parChTrans1D4" presStyleIdx="7" presStyleCnt="23"/>
      <dgm:spPr/>
    </dgm:pt>
    <dgm:pt modelId="{7FCE15F4-F620-4FA4-9D75-605173884C2E}" type="pres">
      <dgm:prSet presAssocID="{ADC0D48D-ECA6-4B23-9C47-D3DE3927C88C}" presName="connTx" presStyleLbl="parChTrans1D4" presStyleIdx="7" presStyleCnt="23"/>
      <dgm:spPr/>
    </dgm:pt>
    <dgm:pt modelId="{6C9D2CB3-A46C-4F03-9CFD-35F496738BEF}" type="pres">
      <dgm:prSet presAssocID="{1FB0E2AD-6B93-4ADF-A5C4-4339221EB135}" presName="root2" presStyleCnt="0"/>
      <dgm:spPr/>
    </dgm:pt>
    <dgm:pt modelId="{E77430CC-C9E6-496B-9315-E3BEA27814DC}" type="pres">
      <dgm:prSet presAssocID="{1FB0E2AD-6B93-4ADF-A5C4-4339221EB135}" presName="LevelTwoTextNode" presStyleLbl="node4" presStyleIdx="7" presStyleCnt="23">
        <dgm:presLayoutVars>
          <dgm:chPref val="3"/>
        </dgm:presLayoutVars>
      </dgm:prSet>
      <dgm:spPr/>
    </dgm:pt>
    <dgm:pt modelId="{5A91AA93-9570-41F6-A4BA-54CDE49AC05C}" type="pres">
      <dgm:prSet presAssocID="{1FB0E2AD-6B93-4ADF-A5C4-4339221EB135}" presName="level3hierChild" presStyleCnt="0"/>
      <dgm:spPr/>
    </dgm:pt>
    <dgm:pt modelId="{9CA93DEB-CEB9-47BA-9131-D1A961C5B830}" type="pres">
      <dgm:prSet presAssocID="{061D0572-1670-4D74-A2DA-6167528C34D9}" presName="conn2-1" presStyleLbl="parChTrans1D4" presStyleIdx="8" presStyleCnt="23"/>
      <dgm:spPr/>
    </dgm:pt>
    <dgm:pt modelId="{4F16FFC7-B55E-4589-A30E-4A5F29AC71C7}" type="pres">
      <dgm:prSet presAssocID="{061D0572-1670-4D74-A2DA-6167528C34D9}" presName="connTx" presStyleLbl="parChTrans1D4" presStyleIdx="8" presStyleCnt="23"/>
      <dgm:spPr/>
    </dgm:pt>
    <dgm:pt modelId="{A84F2E27-62A8-4D27-BC50-3B132B024822}" type="pres">
      <dgm:prSet presAssocID="{E7EF9B37-DA9E-4F05-9113-3B3643F06DCA}" presName="root2" presStyleCnt="0"/>
      <dgm:spPr/>
    </dgm:pt>
    <dgm:pt modelId="{B650D6E7-29BD-4333-9860-DB0888C25D76}" type="pres">
      <dgm:prSet presAssocID="{E7EF9B37-DA9E-4F05-9113-3B3643F06DCA}" presName="LevelTwoTextNode" presStyleLbl="node4" presStyleIdx="8" presStyleCnt="23">
        <dgm:presLayoutVars>
          <dgm:chPref val="3"/>
        </dgm:presLayoutVars>
      </dgm:prSet>
      <dgm:spPr/>
    </dgm:pt>
    <dgm:pt modelId="{9D11AFE2-C001-4DF1-A30B-219B1BEEAF8C}" type="pres">
      <dgm:prSet presAssocID="{E7EF9B37-DA9E-4F05-9113-3B3643F06DCA}" presName="level3hierChild" presStyleCnt="0"/>
      <dgm:spPr/>
    </dgm:pt>
    <dgm:pt modelId="{23899782-E8A9-4FE1-80CB-1F176B2F661E}" type="pres">
      <dgm:prSet presAssocID="{7670A208-9755-47FA-AF4C-694F4F8CEC91}" presName="conn2-1" presStyleLbl="parChTrans1D3" presStyleIdx="2" presStyleCnt="7"/>
      <dgm:spPr/>
    </dgm:pt>
    <dgm:pt modelId="{A5AFAC51-536E-4752-AA8C-1362D5C8FB51}" type="pres">
      <dgm:prSet presAssocID="{7670A208-9755-47FA-AF4C-694F4F8CEC91}" presName="connTx" presStyleLbl="parChTrans1D3" presStyleIdx="2" presStyleCnt="7"/>
      <dgm:spPr/>
    </dgm:pt>
    <dgm:pt modelId="{6BE1CE06-59E1-4A0F-A1EC-0F67D0ACA07A}" type="pres">
      <dgm:prSet presAssocID="{0BF89947-3E4D-48F0-8BF4-682DA611AFB4}" presName="root2" presStyleCnt="0"/>
      <dgm:spPr/>
    </dgm:pt>
    <dgm:pt modelId="{CA966A23-A05C-4979-B6A7-647C00E3B9B1}" type="pres">
      <dgm:prSet presAssocID="{0BF89947-3E4D-48F0-8BF4-682DA611AFB4}" presName="LevelTwoTextNode" presStyleLbl="node3" presStyleIdx="2" presStyleCnt="7">
        <dgm:presLayoutVars>
          <dgm:chPref val="3"/>
        </dgm:presLayoutVars>
      </dgm:prSet>
      <dgm:spPr/>
    </dgm:pt>
    <dgm:pt modelId="{35EDB825-A8C0-42AE-9244-6E59C18A1850}" type="pres">
      <dgm:prSet presAssocID="{0BF89947-3E4D-48F0-8BF4-682DA611AFB4}" presName="level3hierChild" presStyleCnt="0"/>
      <dgm:spPr/>
    </dgm:pt>
    <dgm:pt modelId="{0701F937-D3F7-4806-BEFC-42A4480824D7}" type="pres">
      <dgm:prSet presAssocID="{4616D4EA-5840-4063-B012-8DBDF9F7AB8C}" presName="conn2-1" presStyleLbl="parChTrans1D4" presStyleIdx="9" presStyleCnt="23"/>
      <dgm:spPr/>
    </dgm:pt>
    <dgm:pt modelId="{A9E20A68-4902-44D4-92B2-F1323382D272}" type="pres">
      <dgm:prSet presAssocID="{4616D4EA-5840-4063-B012-8DBDF9F7AB8C}" presName="connTx" presStyleLbl="parChTrans1D4" presStyleIdx="9" presStyleCnt="23"/>
      <dgm:spPr/>
    </dgm:pt>
    <dgm:pt modelId="{377CF241-AABA-49DD-A9F0-A24FBD64C244}" type="pres">
      <dgm:prSet presAssocID="{6C0CB4C5-99D3-4590-A984-E694AAB776D4}" presName="root2" presStyleCnt="0"/>
      <dgm:spPr/>
    </dgm:pt>
    <dgm:pt modelId="{6C519008-A9DD-48E2-AD50-95D99734065E}" type="pres">
      <dgm:prSet presAssocID="{6C0CB4C5-99D3-4590-A984-E694AAB776D4}" presName="LevelTwoTextNode" presStyleLbl="node4" presStyleIdx="9" presStyleCnt="23">
        <dgm:presLayoutVars>
          <dgm:chPref val="3"/>
        </dgm:presLayoutVars>
      </dgm:prSet>
      <dgm:spPr/>
    </dgm:pt>
    <dgm:pt modelId="{4EE0C33E-54E8-41B2-938F-5D689F7396A4}" type="pres">
      <dgm:prSet presAssocID="{6C0CB4C5-99D3-4590-A984-E694AAB776D4}" presName="level3hierChild" presStyleCnt="0"/>
      <dgm:spPr/>
    </dgm:pt>
    <dgm:pt modelId="{A7F9EEB6-4D39-4A6C-BA2E-264B63817DE7}" type="pres">
      <dgm:prSet presAssocID="{68026A77-C783-4BA5-BE75-1E608E7F4681}" presName="conn2-1" presStyleLbl="parChTrans1D4" presStyleIdx="10" presStyleCnt="23"/>
      <dgm:spPr/>
    </dgm:pt>
    <dgm:pt modelId="{58496979-A79A-403A-8B97-D568D16C19FB}" type="pres">
      <dgm:prSet presAssocID="{68026A77-C783-4BA5-BE75-1E608E7F4681}" presName="connTx" presStyleLbl="parChTrans1D4" presStyleIdx="10" presStyleCnt="23"/>
      <dgm:spPr/>
    </dgm:pt>
    <dgm:pt modelId="{73593A67-BC82-4C77-925B-E9AA9D2503C3}" type="pres">
      <dgm:prSet presAssocID="{9329E0F5-669C-4500-8287-0E787E47A8B8}" presName="root2" presStyleCnt="0"/>
      <dgm:spPr/>
    </dgm:pt>
    <dgm:pt modelId="{356BBD45-77F8-4C87-9480-346396CDFA12}" type="pres">
      <dgm:prSet presAssocID="{9329E0F5-669C-4500-8287-0E787E47A8B8}" presName="LevelTwoTextNode" presStyleLbl="node4" presStyleIdx="10" presStyleCnt="23">
        <dgm:presLayoutVars>
          <dgm:chPref val="3"/>
        </dgm:presLayoutVars>
      </dgm:prSet>
      <dgm:spPr/>
    </dgm:pt>
    <dgm:pt modelId="{21B38AEC-131A-4B76-B8EB-99ACCECB7AC2}" type="pres">
      <dgm:prSet presAssocID="{9329E0F5-669C-4500-8287-0E787E47A8B8}" presName="level3hierChild" presStyleCnt="0"/>
      <dgm:spPr/>
    </dgm:pt>
    <dgm:pt modelId="{9CFAACA5-5CF0-4940-AAB7-89B740869F41}" type="pres">
      <dgm:prSet presAssocID="{92E8C806-F3E3-4CEF-B7CD-6463C24333BA}" presName="conn2-1" presStyleLbl="parChTrans1D3" presStyleIdx="3" presStyleCnt="7"/>
      <dgm:spPr/>
    </dgm:pt>
    <dgm:pt modelId="{0C90B040-D015-4AEF-A7CD-0FEBEF635BBD}" type="pres">
      <dgm:prSet presAssocID="{92E8C806-F3E3-4CEF-B7CD-6463C24333BA}" presName="connTx" presStyleLbl="parChTrans1D3" presStyleIdx="3" presStyleCnt="7"/>
      <dgm:spPr/>
    </dgm:pt>
    <dgm:pt modelId="{5F1470A0-4541-44C4-AEDB-C4674A09447F}" type="pres">
      <dgm:prSet presAssocID="{E8CFD00B-2D58-44CE-9A84-24B96DAC83D5}" presName="root2" presStyleCnt="0"/>
      <dgm:spPr/>
    </dgm:pt>
    <dgm:pt modelId="{C3C0313E-5D01-44C3-8BCF-8A21C16E3CC1}" type="pres">
      <dgm:prSet presAssocID="{E8CFD00B-2D58-44CE-9A84-24B96DAC83D5}" presName="LevelTwoTextNode" presStyleLbl="node3" presStyleIdx="3" presStyleCnt="7">
        <dgm:presLayoutVars>
          <dgm:chPref val="3"/>
        </dgm:presLayoutVars>
      </dgm:prSet>
      <dgm:spPr/>
    </dgm:pt>
    <dgm:pt modelId="{8FC56A29-FC35-4D2E-90A8-9605A9A73744}" type="pres">
      <dgm:prSet presAssocID="{E8CFD00B-2D58-44CE-9A84-24B96DAC83D5}" presName="level3hierChild" presStyleCnt="0"/>
      <dgm:spPr/>
    </dgm:pt>
    <dgm:pt modelId="{5E27A155-7C62-4013-A357-A130F7F00084}" type="pres">
      <dgm:prSet presAssocID="{A55D7A25-8A4C-46A2-A5DF-84904477840D}" presName="conn2-1" presStyleLbl="parChTrans1D4" presStyleIdx="11" presStyleCnt="23"/>
      <dgm:spPr/>
    </dgm:pt>
    <dgm:pt modelId="{54612134-7A57-4024-BD75-699CECDABDBE}" type="pres">
      <dgm:prSet presAssocID="{A55D7A25-8A4C-46A2-A5DF-84904477840D}" presName="connTx" presStyleLbl="parChTrans1D4" presStyleIdx="11" presStyleCnt="23"/>
      <dgm:spPr/>
    </dgm:pt>
    <dgm:pt modelId="{FBD88536-018C-44E2-8A01-15D49F556523}" type="pres">
      <dgm:prSet presAssocID="{D651F284-BDE9-48C5-8703-A5CCD2F1BB0F}" presName="root2" presStyleCnt="0"/>
      <dgm:spPr/>
    </dgm:pt>
    <dgm:pt modelId="{3A92B282-4334-4DCB-9DD0-DD6E143AB400}" type="pres">
      <dgm:prSet presAssocID="{D651F284-BDE9-48C5-8703-A5CCD2F1BB0F}" presName="LevelTwoTextNode" presStyleLbl="node4" presStyleIdx="11" presStyleCnt="23">
        <dgm:presLayoutVars>
          <dgm:chPref val="3"/>
        </dgm:presLayoutVars>
      </dgm:prSet>
      <dgm:spPr/>
    </dgm:pt>
    <dgm:pt modelId="{5AD27CAE-E310-4456-8B83-241CF682D967}" type="pres">
      <dgm:prSet presAssocID="{D651F284-BDE9-48C5-8703-A5CCD2F1BB0F}" presName="level3hierChild" presStyleCnt="0"/>
      <dgm:spPr/>
    </dgm:pt>
    <dgm:pt modelId="{3B4182D8-893A-4536-B79F-DE395061B3D2}" type="pres">
      <dgm:prSet presAssocID="{57447E46-AADD-488F-8D20-13B87CD162E8}" presName="conn2-1" presStyleLbl="parChTrans1D4" presStyleIdx="12" presStyleCnt="23"/>
      <dgm:spPr/>
    </dgm:pt>
    <dgm:pt modelId="{51975A29-5B47-4DB1-B64D-4D190D02DCBC}" type="pres">
      <dgm:prSet presAssocID="{57447E46-AADD-488F-8D20-13B87CD162E8}" presName="connTx" presStyleLbl="parChTrans1D4" presStyleIdx="12" presStyleCnt="23"/>
      <dgm:spPr/>
    </dgm:pt>
    <dgm:pt modelId="{980CED77-7B02-4A0D-B2D1-233F131C63D4}" type="pres">
      <dgm:prSet presAssocID="{7F02A5B5-1222-464B-A58C-099E4EBEFAEC}" presName="root2" presStyleCnt="0"/>
      <dgm:spPr/>
    </dgm:pt>
    <dgm:pt modelId="{06A84D6C-1260-409B-91A0-B7651D607315}" type="pres">
      <dgm:prSet presAssocID="{7F02A5B5-1222-464B-A58C-099E4EBEFAEC}" presName="LevelTwoTextNode" presStyleLbl="node4" presStyleIdx="12" presStyleCnt="23">
        <dgm:presLayoutVars>
          <dgm:chPref val="3"/>
        </dgm:presLayoutVars>
      </dgm:prSet>
      <dgm:spPr/>
    </dgm:pt>
    <dgm:pt modelId="{EE4DAA77-5F09-4649-A7F3-80D542EEECD1}" type="pres">
      <dgm:prSet presAssocID="{7F02A5B5-1222-464B-A58C-099E4EBEFAEC}" presName="level3hierChild" presStyleCnt="0"/>
      <dgm:spPr/>
    </dgm:pt>
    <dgm:pt modelId="{403FD0E5-D4EF-4DD3-98D1-DB2A5DCA0C66}" type="pres">
      <dgm:prSet presAssocID="{43B4071D-24F9-4776-8D5E-BDF1D9F3EFA2}" presName="conn2-1" presStyleLbl="parChTrans1D3" presStyleIdx="4" presStyleCnt="7"/>
      <dgm:spPr/>
    </dgm:pt>
    <dgm:pt modelId="{28A6DDD8-5F90-45E8-A42F-CFD77D9882C5}" type="pres">
      <dgm:prSet presAssocID="{43B4071D-24F9-4776-8D5E-BDF1D9F3EFA2}" presName="connTx" presStyleLbl="parChTrans1D3" presStyleIdx="4" presStyleCnt="7"/>
      <dgm:spPr/>
    </dgm:pt>
    <dgm:pt modelId="{1DD9A79C-8740-4F9D-99A0-7D8EA75595C6}" type="pres">
      <dgm:prSet presAssocID="{431C4525-240B-4311-9F2E-D8C0EA0C63DB}" presName="root2" presStyleCnt="0"/>
      <dgm:spPr/>
    </dgm:pt>
    <dgm:pt modelId="{E9B2C837-1F64-410C-AD04-1147A53DFFD4}" type="pres">
      <dgm:prSet presAssocID="{431C4525-240B-4311-9F2E-D8C0EA0C63DB}" presName="LevelTwoTextNode" presStyleLbl="node3" presStyleIdx="4" presStyleCnt="7">
        <dgm:presLayoutVars>
          <dgm:chPref val="3"/>
        </dgm:presLayoutVars>
      </dgm:prSet>
      <dgm:spPr/>
    </dgm:pt>
    <dgm:pt modelId="{B6B61393-9D43-403D-ACA4-D74363AFEBCD}" type="pres">
      <dgm:prSet presAssocID="{431C4525-240B-4311-9F2E-D8C0EA0C63DB}" presName="level3hierChild" presStyleCnt="0"/>
      <dgm:spPr/>
    </dgm:pt>
    <dgm:pt modelId="{38E84CD5-4D48-439C-8839-E7321DE5BB1D}" type="pres">
      <dgm:prSet presAssocID="{362BFE07-9367-4672-B82C-46C24A6D6DDD}" presName="conn2-1" presStyleLbl="parChTrans1D4" presStyleIdx="13" presStyleCnt="23"/>
      <dgm:spPr/>
    </dgm:pt>
    <dgm:pt modelId="{DD8944FC-F454-4119-A7C5-B1B3B2EDE26A}" type="pres">
      <dgm:prSet presAssocID="{362BFE07-9367-4672-B82C-46C24A6D6DDD}" presName="connTx" presStyleLbl="parChTrans1D4" presStyleIdx="13" presStyleCnt="23"/>
      <dgm:spPr/>
    </dgm:pt>
    <dgm:pt modelId="{FD6A97C4-CECA-4BC2-B011-0D3ABF0C69D7}" type="pres">
      <dgm:prSet presAssocID="{85A8E205-279E-447F-9091-8DB4F17EBB00}" presName="root2" presStyleCnt="0"/>
      <dgm:spPr/>
    </dgm:pt>
    <dgm:pt modelId="{F451E5B2-60F1-40F7-A5D3-87A45B3F6BFA}" type="pres">
      <dgm:prSet presAssocID="{85A8E205-279E-447F-9091-8DB4F17EBB00}" presName="LevelTwoTextNode" presStyleLbl="node4" presStyleIdx="13" presStyleCnt="23">
        <dgm:presLayoutVars>
          <dgm:chPref val="3"/>
        </dgm:presLayoutVars>
      </dgm:prSet>
      <dgm:spPr/>
    </dgm:pt>
    <dgm:pt modelId="{75FDEF1B-FDAC-4FDB-A985-5D01C33AED41}" type="pres">
      <dgm:prSet presAssocID="{85A8E205-279E-447F-9091-8DB4F17EBB00}" presName="level3hierChild" presStyleCnt="0"/>
      <dgm:spPr/>
    </dgm:pt>
    <dgm:pt modelId="{444246F6-50F7-46F0-BE1F-733631F5E506}" type="pres">
      <dgm:prSet presAssocID="{E8755117-ECF3-44B1-92A1-BAF7AC7A1151}" presName="conn2-1" presStyleLbl="parChTrans1D4" presStyleIdx="14" presStyleCnt="23"/>
      <dgm:spPr/>
    </dgm:pt>
    <dgm:pt modelId="{AAA28B32-C1B8-4D7B-948F-26896C8EA7C0}" type="pres">
      <dgm:prSet presAssocID="{E8755117-ECF3-44B1-92A1-BAF7AC7A1151}" presName="connTx" presStyleLbl="parChTrans1D4" presStyleIdx="14" presStyleCnt="23"/>
      <dgm:spPr/>
    </dgm:pt>
    <dgm:pt modelId="{78CBD835-A943-4C39-B319-488554BD85EF}" type="pres">
      <dgm:prSet presAssocID="{D9F7E8B2-94F9-4D21-9BA1-DD28D1E8AF04}" presName="root2" presStyleCnt="0"/>
      <dgm:spPr/>
    </dgm:pt>
    <dgm:pt modelId="{589BBFB8-B017-4B84-B432-3ECFDB7A6DA5}" type="pres">
      <dgm:prSet presAssocID="{D9F7E8B2-94F9-4D21-9BA1-DD28D1E8AF04}" presName="LevelTwoTextNode" presStyleLbl="node4" presStyleIdx="14" presStyleCnt="23">
        <dgm:presLayoutVars>
          <dgm:chPref val="3"/>
        </dgm:presLayoutVars>
      </dgm:prSet>
      <dgm:spPr/>
    </dgm:pt>
    <dgm:pt modelId="{8D3A592D-89A9-406F-A877-8C0BD9A738D5}" type="pres">
      <dgm:prSet presAssocID="{D9F7E8B2-94F9-4D21-9BA1-DD28D1E8AF04}" presName="level3hierChild" presStyleCnt="0"/>
      <dgm:spPr/>
    </dgm:pt>
    <dgm:pt modelId="{D0AB43B5-B64F-4240-BE77-B214EC269F7B}" type="pres">
      <dgm:prSet presAssocID="{DA6A86F9-B11E-48AF-A0B0-465A6A122CA7}" presName="conn2-1" presStyleLbl="parChTrans1D2" presStyleIdx="1" presStyleCnt="2"/>
      <dgm:spPr/>
    </dgm:pt>
    <dgm:pt modelId="{8A8348A1-E7FB-48DC-9D82-F6CEF84C75B1}" type="pres">
      <dgm:prSet presAssocID="{DA6A86F9-B11E-48AF-A0B0-465A6A122CA7}" presName="connTx" presStyleLbl="parChTrans1D2" presStyleIdx="1" presStyleCnt="2"/>
      <dgm:spPr/>
    </dgm:pt>
    <dgm:pt modelId="{C26B9083-0DFF-40F1-A5FF-42B9DB552430}" type="pres">
      <dgm:prSet presAssocID="{ADE72683-1AC5-4131-99A5-68916ADE8E28}" presName="root2" presStyleCnt="0"/>
      <dgm:spPr/>
    </dgm:pt>
    <dgm:pt modelId="{34314B32-B12C-45AE-AFBF-5B090031CB24}" type="pres">
      <dgm:prSet presAssocID="{ADE72683-1AC5-4131-99A5-68916ADE8E28}" presName="LevelTwoTextNode" presStyleLbl="node2" presStyleIdx="1" presStyleCnt="2">
        <dgm:presLayoutVars>
          <dgm:chPref val="3"/>
        </dgm:presLayoutVars>
      </dgm:prSet>
      <dgm:spPr/>
    </dgm:pt>
    <dgm:pt modelId="{B913AEE7-2CF2-4BB4-BC69-1CCBFA5ACF86}" type="pres">
      <dgm:prSet presAssocID="{ADE72683-1AC5-4131-99A5-68916ADE8E28}" presName="level3hierChild" presStyleCnt="0"/>
      <dgm:spPr/>
    </dgm:pt>
    <dgm:pt modelId="{7322DDBC-82F7-4D8B-934D-D9A822BDF823}" type="pres">
      <dgm:prSet presAssocID="{06533196-938D-4327-A955-2F168DB098AD}" presName="conn2-1" presStyleLbl="parChTrans1D3" presStyleIdx="5" presStyleCnt="7"/>
      <dgm:spPr/>
    </dgm:pt>
    <dgm:pt modelId="{DD312A57-10A6-46E2-A7CE-0A11908F82D9}" type="pres">
      <dgm:prSet presAssocID="{06533196-938D-4327-A955-2F168DB098AD}" presName="connTx" presStyleLbl="parChTrans1D3" presStyleIdx="5" presStyleCnt="7"/>
      <dgm:spPr/>
    </dgm:pt>
    <dgm:pt modelId="{3EC857C0-417F-4504-BBF8-EF867DD47184}" type="pres">
      <dgm:prSet presAssocID="{E6154D03-3F29-41F9-9199-1DFCA1589B60}" presName="root2" presStyleCnt="0"/>
      <dgm:spPr/>
    </dgm:pt>
    <dgm:pt modelId="{AF378789-1F9A-4384-ADEB-63031E904FF7}" type="pres">
      <dgm:prSet presAssocID="{E6154D03-3F29-41F9-9199-1DFCA1589B60}" presName="LevelTwoTextNode" presStyleLbl="node3" presStyleIdx="5" presStyleCnt="7">
        <dgm:presLayoutVars>
          <dgm:chPref val="3"/>
        </dgm:presLayoutVars>
      </dgm:prSet>
      <dgm:spPr/>
    </dgm:pt>
    <dgm:pt modelId="{D3E941B3-7DA3-4106-B272-3BD0CDDEB762}" type="pres">
      <dgm:prSet presAssocID="{E6154D03-3F29-41F9-9199-1DFCA1589B60}" presName="level3hierChild" presStyleCnt="0"/>
      <dgm:spPr/>
    </dgm:pt>
    <dgm:pt modelId="{4249218A-F12A-45D8-9B70-AB1E91BCD402}" type="pres">
      <dgm:prSet presAssocID="{063250C0-11A2-4AAC-A11E-3D0A16C6F249}" presName="conn2-1" presStyleLbl="parChTrans1D4" presStyleIdx="15" presStyleCnt="23"/>
      <dgm:spPr/>
    </dgm:pt>
    <dgm:pt modelId="{2CF0A7D5-A090-444A-BFC9-8255D5D03613}" type="pres">
      <dgm:prSet presAssocID="{063250C0-11A2-4AAC-A11E-3D0A16C6F249}" presName="connTx" presStyleLbl="parChTrans1D4" presStyleIdx="15" presStyleCnt="23"/>
      <dgm:spPr/>
    </dgm:pt>
    <dgm:pt modelId="{0C647FE0-D2B8-4380-96E5-ED883980D729}" type="pres">
      <dgm:prSet presAssocID="{CD70C539-FE21-4D7D-8EC0-251DEDE16BB8}" presName="root2" presStyleCnt="0"/>
      <dgm:spPr/>
    </dgm:pt>
    <dgm:pt modelId="{BF5B03B2-28AB-4A66-8182-D63D6629D71A}" type="pres">
      <dgm:prSet presAssocID="{CD70C539-FE21-4D7D-8EC0-251DEDE16BB8}" presName="LevelTwoTextNode" presStyleLbl="node4" presStyleIdx="15" presStyleCnt="23">
        <dgm:presLayoutVars>
          <dgm:chPref val="3"/>
        </dgm:presLayoutVars>
      </dgm:prSet>
      <dgm:spPr/>
    </dgm:pt>
    <dgm:pt modelId="{2B378446-7D2D-43B4-BA5F-6731687DF375}" type="pres">
      <dgm:prSet presAssocID="{CD70C539-FE21-4D7D-8EC0-251DEDE16BB8}" presName="level3hierChild" presStyleCnt="0"/>
      <dgm:spPr/>
    </dgm:pt>
    <dgm:pt modelId="{32D7C538-05C7-48CA-A513-604E2EF69F3A}" type="pres">
      <dgm:prSet presAssocID="{76425C4A-A650-4E16-A749-BCD44DE29A91}" presName="conn2-1" presStyleLbl="parChTrans1D4" presStyleIdx="16" presStyleCnt="23"/>
      <dgm:spPr/>
    </dgm:pt>
    <dgm:pt modelId="{081AE6F3-97D3-4DF7-B7CD-575CBF13A8F0}" type="pres">
      <dgm:prSet presAssocID="{76425C4A-A650-4E16-A749-BCD44DE29A91}" presName="connTx" presStyleLbl="parChTrans1D4" presStyleIdx="16" presStyleCnt="23"/>
      <dgm:spPr/>
    </dgm:pt>
    <dgm:pt modelId="{563AFAA9-7925-43F1-B7E6-329DA57ABDDE}" type="pres">
      <dgm:prSet presAssocID="{F144B3B4-8DDF-4D0E-B5AB-1C113736DAB9}" presName="root2" presStyleCnt="0"/>
      <dgm:spPr/>
    </dgm:pt>
    <dgm:pt modelId="{179AD660-770F-45F7-9057-D7219C8AF646}" type="pres">
      <dgm:prSet presAssocID="{F144B3B4-8DDF-4D0E-B5AB-1C113736DAB9}" presName="LevelTwoTextNode" presStyleLbl="node4" presStyleIdx="16" presStyleCnt="23">
        <dgm:presLayoutVars>
          <dgm:chPref val="3"/>
        </dgm:presLayoutVars>
      </dgm:prSet>
      <dgm:spPr/>
    </dgm:pt>
    <dgm:pt modelId="{9EF16518-EC40-46F9-8189-08FB363C0BBE}" type="pres">
      <dgm:prSet presAssocID="{F144B3B4-8DDF-4D0E-B5AB-1C113736DAB9}" presName="level3hierChild" presStyleCnt="0"/>
      <dgm:spPr/>
    </dgm:pt>
    <dgm:pt modelId="{DC711E2B-CD98-42D6-A6C5-0FCED3BBE131}" type="pres">
      <dgm:prSet presAssocID="{4A5499A4-7450-4502-87ED-3E45DB337B5F}" presName="conn2-1" presStyleLbl="parChTrans1D4" presStyleIdx="17" presStyleCnt="23"/>
      <dgm:spPr/>
    </dgm:pt>
    <dgm:pt modelId="{76EF3746-9EB9-4D20-AC66-CAE520826420}" type="pres">
      <dgm:prSet presAssocID="{4A5499A4-7450-4502-87ED-3E45DB337B5F}" presName="connTx" presStyleLbl="parChTrans1D4" presStyleIdx="17" presStyleCnt="23"/>
      <dgm:spPr/>
    </dgm:pt>
    <dgm:pt modelId="{55FCF4B8-F3D8-4EBF-A2B9-2AA1BAD48413}" type="pres">
      <dgm:prSet presAssocID="{DB66B9D4-D097-4A19-99DB-F4D5A4A9F4FF}" presName="root2" presStyleCnt="0"/>
      <dgm:spPr/>
    </dgm:pt>
    <dgm:pt modelId="{3DFC2B65-EA7D-43DD-B22F-54C326A2BDB0}" type="pres">
      <dgm:prSet presAssocID="{DB66B9D4-D097-4A19-99DB-F4D5A4A9F4FF}" presName="LevelTwoTextNode" presStyleLbl="node4" presStyleIdx="17" presStyleCnt="23">
        <dgm:presLayoutVars>
          <dgm:chPref val="3"/>
        </dgm:presLayoutVars>
      </dgm:prSet>
      <dgm:spPr/>
    </dgm:pt>
    <dgm:pt modelId="{79D42FF7-2CDA-4F69-9769-DD5D707DF68B}" type="pres">
      <dgm:prSet presAssocID="{DB66B9D4-D097-4A19-99DB-F4D5A4A9F4FF}" presName="level3hierChild" presStyleCnt="0"/>
      <dgm:spPr/>
    </dgm:pt>
    <dgm:pt modelId="{562EA24C-E8EE-469D-B345-CD77CED3AE31}" type="pres">
      <dgm:prSet presAssocID="{3E0F19D3-BD63-4612-A868-DF8EA88FC320}" presName="conn2-1" presStyleLbl="parChTrans1D3" presStyleIdx="6" presStyleCnt="7"/>
      <dgm:spPr/>
    </dgm:pt>
    <dgm:pt modelId="{8D5DC3CE-21AF-427E-B7A5-4F3B3CA2EC20}" type="pres">
      <dgm:prSet presAssocID="{3E0F19D3-BD63-4612-A868-DF8EA88FC320}" presName="connTx" presStyleLbl="parChTrans1D3" presStyleIdx="6" presStyleCnt="7"/>
      <dgm:spPr/>
    </dgm:pt>
    <dgm:pt modelId="{9049AC81-6AA4-4E58-9541-37F14016B309}" type="pres">
      <dgm:prSet presAssocID="{2860F49E-EF33-4C79-A78C-5C479246DD9B}" presName="root2" presStyleCnt="0"/>
      <dgm:spPr/>
    </dgm:pt>
    <dgm:pt modelId="{0AB386CD-C032-4BB2-83C7-F83157ACDA8E}" type="pres">
      <dgm:prSet presAssocID="{2860F49E-EF33-4C79-A78C-5C479246DD9B}" presName="LevelTwoTextNode" presStyleLbl="node3" presStyleIdx="6" presStyleCnt="7">
        <dgm:presLayoutVars>
          <dgm:chPref val="3"/>
        </dgm:presLayoutVars>
      </dgm:prSet>
      <dgm:spPr/>
    </dgm:pt>
    <dgm:pt modelId="{50FAF9EF-E231-402F-88A1-567A7887317D}" type="pres">
      <dgm:prSet presAssocID="{2860F49E-EF33-4C79-A78C-5C479246DD9B}" presName="level3hierChild" presStyleCnt="0"/>
      <dgm:spPr/>
    </dgm:pt>
    <dgm:pt modelId="{B2B61085-A463-4407-AE2F-D77FDEBFD9AF}" type="pres">
      <dgm:prSet presAssocID="{A74D8E55-B03C-4546-AB0F-1DD8F295ACA5}" presName="conn2-1" presStyleLbl="parChTrans1D4" presStyleIdx="18" presStyleCnt="23"/>
      <dgm:spPr/>
    </dgm:pt>
    <dgm:pt modelId="{045B3D2D-97AF-471C-A089-D6CF50AC867A}" type="pres">
      <dgm:prSet presAssocID="{A74D8E55-B03C-4546-AB0F-1DD8F295ACA5}" presName="connTx" presStyleLbl="parChTrans1D4" presStyleIdx="18" presStyleCnt="23"/>
      <dgm:spPr/>
    </dgm:pt>
    <dgm:pt modelId="{FFF5ECC1-8210-45F8-A160-2B22591B3CB1}" type="pres">
      <dgm:prSet presAssocID="{49748857-5FBB-41C5-A653-04A055B2494E}" presName="root2" presStyleCnt="0"/>
      <dgm:spPr/>
    </dgm:pt>
    <dgm:pt modelId="{B9B3A977-7730-4640-B014-CD9D38F48F37}" type="pres">
      <dgm:prSet presAssocID="{49748857-5FBB-41C5-A653-04A055B2494E}" presName="LevelTwoTextNode" presStyleLbl="node4" presStyleIdx="18" presStyleCnt="23">
        <dgm:presLayoutVars>
          <dgm:chPref val="3"/>
        </dgm:presLayoutVars>
      </dgm:prSet>
      <dgm:spPr/>
    </dgm:pt>
    <dgm:pt modelId="{A4611295-8C84-42E9-890C-FE04F919E24E}" type="pres">
      <dgm:prSet presAssocID="{49748857-5FBB-41C5-A653-04A055B2494E}" presName="level3hierChild" presStyleCnt="0"/>
      <dgm:spPr/>
    </dgm:pt>
    <dgm:pt modelId="{7DB5F1B0-E0D7-479D-8290-278DB926BA02}" type="pres">
      <dgm:prSet presAssocID="{EEE2158B-EB7C-4C18-B593-F65BE2625397}" presName="conn2-1" presStyleLbl="parChTrans1D4" presStyleIdx="19" presStyleCnt="23"/>
      <dgm:spPr/>
    </dgm:pt>
    <dgm:pt modelId="{4B54ACD0-CCC7-400F-A2EC-36643C795DA5}" type="pres">
      <dgm:prSet presAssocID="{EEE2158B-EB7C-4C18-B593-F65BE2625397}" presName="connTx" presStyleLbl="parChTrans1D4" presStyleIdx="19" presStyleCnt="23"/>
      <dgm:spPr/>
    </dgm:pt>
    <dgm:pt modelId="{4E3424F2-D0F5-4A20-8893-69CAA351C80D}" type="pres">
      <dgm:prSet presAssocID="{EDECC127-A111-4065-9FDC-B2104E5F9CAF}" presName="root2" presStyleCnt="0"/>
      <dgm:spPr/>
    </dgm:pt>
    <dgm:pt modelId="{9A8179D1-A932-4B65-82FD-A38131053B3A}" type="pres">
      <dgm:prSet presAssocID="{EDECC127-A111-4065-9FDC-B2104E5F9CAF}" presName="LevelTwoTextNode" presStyleLbl="node4" presStyleIdx="19" presStyleCnt="23">
        <dgm:presLayoutVars>
          <dgm:chPref val="3"/>
        </dgm:presLayoutVars>
      </dgm:prSet>
      <dgm:spPr/>
    </dgm:pt>
    <dgm:pt modelId="{F8C5C79B-6765-4087-8701-9581D1FE56D3}" type="pres">
      <dgm:prSet presAssocID="{EDECC127-A111-4065-9FDC-B2104E5F9CAF}" presName="level3hierChild" presStyleCnt="0"/>
      <dgm:spPr/>
    </dgm:pt>
    <dgm:pt modelId="{A977DB41-532E-4DD1-A131-8937521EE099}" type="pres">
      <dgm:prSet presAssocID="{764AD3AF-13F7-49C8-82AD-918BCF0D06EC}" presName="conn2-1" presStyleLbl="parChTrans1D4" presStyleIdx="20" presStyleCnt="23"/>
      <dgm:spPr/>
    </dgm:pt>
    <dgm:pt modelId="{A9CB4713-3470-455E-8751-E0067DFD990B}" type="pres">
      <dgm:prSet presAssocID="{764AD3AF-13F7-49C8-82AD-918BCF0D06EC}" presName="connTx" presStyleLbl="parChTrans1D4" presStyleIdx="20" presStyleCnt="23"/>
      <dgm:spPr/>
    </dgm:pt>
    <dgm:pt modelId="{6153C756-EBDF-4126-913A-14E28753827A}" type="pres">
      <dgm:prSet presAssocID="{B97705E8-E144-47C8-9ABF-BCE3E9762922}" presName="root2" presStyleCnt="0"/>
      <dgm:spPr/>
    </dgm:pt>
    <dgm:pt modelId="{2E862D15-7595-41BA-BA6A-A44B1041955A}" type="pres">
      <dgm:prSet presAssocID="{B97705E8-E144-47C8-9ABF-BCE3E9762922}" presName="LevelTwoTextNode" presStyleLbl="node4" presStyleIdx="20" presStyleCnt="23">
        <dgm:presLayoutVars>
          <dgm:chPref val="3"/>
        </dgm:presLayoutVars>
      </dgm:prSet>
      <dgm:spPr/>
    </dgm:pt>
    <dgm:pt modelId="{E499FAA7-6EE7-477F-9D33-F128AFA22FEB}" type="pres">
      <dgm:prSet presAssocID="{B97705E8-E144-47C8-9ABF-BCE3E9762922}" presName="level3hierChild" presStyleCnt="0"/>
      <dgm:spPr/>
    </dgm:pt>
    <dgm:pt modelId="{6A654A52-C836-4153-A0E6-32AA3A21AB5E}" type="pres">
      <dgm:prSet presAssocID="{CB5E4DD8-4CC2-4CB6-9174-A72A45F19896}" presName="conn2-1" presStyleLbl="parChTrans1D4" presStyleIdx="21" presStyleCnt="23"/>
      <dgm:spPr/>
    </dgm:pt>
    <dgm:pt modelId="{4E07F0E7-A4CA-4A96-957C-15C319B62042}" type="pres">
      <dgm:prSet presAssocID="{CB5E4DD8-4CC2-4CB6-9174-A72A45F19896}" presName="connTx" presStyleLbl="parChTrans1D4" presStyleIdx="21" presStyleCnt="23"/>
      <dgm:spPr/>
    </dgm:pt>
    <dgm:pt modelId="{84312CE1-37D2-4DAF-BAB2-89759A176E70}" type="pres">
      <dgm:prSet presAssocID="{849BC3DE-5E17-4212-B620-9871CD17E72A}" presName="root2" presStyleCnt="0"/>
      <dgm:spPr/>
    </dgm:pt>
    <dgm:pt modelId="{2A0FE5A7-89F6-48DD-8E46-3772517AC153}" type="pres">
      <dgm:prSet presAssocID="{849BC3DE-5E17-4212-B620-9871CD17E72A}" presName="LevelTwoTextNode" presStyleLbl="node4" presStyleIdx="21" presStyleCnt="23">
        <dgm:presLayoutVars>
          <dgm:chPref val="3"/>
        </dgm:presLayoutVars>
      </dgm:prSet>
      <dgm:spPr/>
    </dgm:pt>
    <dgm:pt modelId="{CC0118C4-A649-4A04-BC28-F60FEC0F0F09}" type="pres">
      <dgm:prSet presAssocID="{849BC3DE-5E17-4212-B620-9871CD17E72A}" presName="level3hierChild" presStyleCnt="0"/>
      <dgm:spPr/>
    </dgm:pt>
    <dgm:pt modelId="{9E0F522D-B593-4FDE-A060-67A292310B44}" type="pres">
      <dgm:prSet presAssocID="{BBD34759-B59A-4BF1-B6DD-8A773D93445D}" presName="conn2-1" presStyleLbl="parChTrans1D4" presStyleIdx="22" presStyleCnt="23"/>
      <dgm:spPr/>
    </dgm:pt>
    <dgm:pt modelId="{2B42DED9-D51B-47D5-8685-33A341EDCDFE}" type="pres">
      <dgm:prSet presAssocID="{BBD34759-B59A-4BF1-B6DD-8A773D93445D}" presName="connTx" presStyleLbl="parChTrans1D4" presStyleIdx="22" presStyleCnt="23"/>
      <dgm:spPr/>
    </dgm:pt>
    <dgm:pt modelId="{745B44E3-85E1-412A-BB61-A21BE092FD57}" type="pres">
      <dgm:prSet presAssocID="{3270CF30-12BC-4204-8F87-FE9B371B47C5}" presName="root2" presStyleCnt="0"/>
      <dgm:spPr/>
    </dgm:pt>
    <dgm:pt modelId="{E4AEF215-0C5E-4B35-96B4-FCC18B71F291}" type="pres">
      <dgm:prSet presAssocID="{3270CF30-12BC-4204-8F87-FE9B371B47C5}" presName="LevelTwoTextNode" presStyleLbl="node4" presStyleIdx="22" presStyleCnt="23">
        <dgm:presLayoutVars>
          <dgm:chPref val="3"/>
        </dgm:presLayoutVars>
      </dgm:prSet>
      <dgm:spPr/>
    </dgm:pt>
    <dgm:pt modelId="{25A08C55-8007-4575-95C5-1E2002C07540}" type="pres">
      <dgm:prSet presAssocID="{3270CF30-12BC-4204-8F87-FE9B371B47C5}" presName="level3hierChild" presStyleCnt="0"/>
      <dgm:spPr/>
    </dgm:pt>
  </dgm:ptLst>
  <dgm:cxnLst>
    <dgm:cxn modelId="{86DA3C01-5A42-4959-9DC5-DF2580BDB5B4}" type="presOf" srcId="{7E358AFF-199B-484C-A528-AC7BEBF269DD}" destId="{AE2F70A0-5DB4-4FB2-842B-5662A7379DE0}" srcOrd="0" destOrd="0" presId="urn:microsoft.com/office/officeart/2005/8/layout/hierarchy2"/>
    <dgm:cxn modelId="{40F0D505-A04D-4588-808D-F53FC9C1B011}" type="presOf" srcId="{ADE72683-1AC5-4131-99A5-68916ADE8E28}" destId="{34314B32-B12C-45AE-AFBF-5B090031CB24}" srcOrd="0" destOrd="0" presId="urn:microsoft.com/office/officeart/2005/8/layout/hierarchy2"/>
    <dgm:cxn modelId="{EE1CFA07-97A7-4C38-8F19-7CA87FB01073}" type="presOf" srcId="{E44758BB-27EF-4C39-AAD5-BDE328461C2F}" destId="{10225436-75A1-4B04-A50C-BAE7F20ADCEE}" srcOrd="1" destOrd="0" presId="urn:microsoft.com/office/officeart/2005/8/layout/hierarchy2"/>
    <dgm:cxn modelId="{3F167308-A5B9-451E-B9DB-C72A9D0E726D}" type="presOf" srcId="{6C0CB4C5-99D3-4590-A984-E694AAB776D4}" destId="{6C519008-A9DD-48E2-AD50-95D99734065E}" srcOrd="0" destOrd="0" presId="urn:microsoft.com/office/officeart/2005/8/layout/hierarchy2"/>
    <dgm:cxn modelId="{99695608-2F65-45B9-B65B-6FF56B46C6AD}" srcId="{37CED2CF-1480-4789-9783-6C28C84EDB15}" destId="{C879B45D-2A45-43BF-957C-174D2E8ED1F4}" srcOrd="0" destOrd="0" parTransId="{0B4AA5F1-F6E6-421E-82E4-88891706313C}" sibTransId="{FD90BD19-22CD-4274-8E2F-239189AE2083}"/>
    <dgm:cxn modelId="{64C5BD08-017E-44E8-AF5C-94BC0AE601BA}" type="presOf" srcId="{9A2CAD11-CE6B-4003-BFFC-3B5CB3360AC9}" destId="{EFF3AC5D-A15D-45F6-872C-3350963B710E}" srcOrd="0" destOrd="0" presId="urn:microsoft.com/office/officeart/2005/8/layout/hierarchy2"/>
    <dgm:cxn modelId="{BC8CF509-9AAA-40A4-B362-EBCBF38C84C0}" srcId="{2860F49E-EF33-4C79-A78C-5C479246DD9B}" destId="{849BC3DE-5E17-4212-B620-9871CD17E72A}" srcOrd="3" destOrd="0" parTransId="{CB5E4DD8-4CC2-4CB6-9174-A72A45F19896}" sibTransId="{F04C3594-0325-4B1A-AD15-ED2AD69BFCA0}"/>
    <dgm:cxn modelId="{D70E8D0C-6211-4CFB-8F05-2AEA1038B671}" srcId="{E8CFD00B-2D58-44CE-9A84-24B96DAC83D5}" destId="{D651F284-BDE9-48C5-8703-A5CCD2F1BB0F}" srcOrd="0" destOrd="0" parTransId="{A55D7A25-8A4C-46A2-A5DF-84904477840D}" sibTransId="{390468BC-FFE2-4E4B-8821-0958DF2A5C55}"/>
    <dgm:cxn modelId="{105B2C13-FB48-45C5-8FDD-93404383EBA0}" type="presOf" srcId="{81A89DAB-8731-45A1-806F-E429B5E8F661}" destId="{05DB1BD3-6713-4F24-91C5-0CC565C9FBEF}" srcOrd="0" destOrd="0" presId="urn:microsoft.com/office/officeart/2005/8/layout/hierarchy2"/>
    <dgm:cxn modelId="{05C68519-4226-4DC6-ABE7-CA24911BC4AE}" type="presOf" srcId="{3E0F19D3-BD63-4612-A868-DF8EA88FC320}" destId="{8D5DC3CE-21AF-427E-B7A5-4F3B3CA2EC20}" srcOrd="1" destOrd="0" presId="urn:microsoft.com/office/officeart/2005/8/layout/hierarchy2"/>
    <dgm:cxn modelId="{FEED451E-6C8D-4463-8A54-B550CD738232}" type="presOf" srcId="{ADC0D48D-ECA6-4B23-9C47-D3DE3927C88C}" destId="{86BEE208-E61E-4897-8C44-1C7247364C24}" srcOrd="0" destOrd="0" presId="urn:microsoft.com/office/officeart/2005/8/layout/hierarchy2"/>
    <dgm:cxn modelId="{3CC9BC1E-2549-4C2F-A086-3A02C3E4D513}" srcId="{309F48F0-9C9F-49C3-8E47-D6583C1B06ED}" destId="{BC791F50-908F-48EE-A5E5-CD25FB640992}" srcOrd="0" destOrd="0" parTransId="{FB6177D1-B9CC-421D-9831-751C0A2294EA}" sibTransId="{EE3EDAD2-25D4-45EF-97DC-6DAD76DCD509}"/>
    <dgm:cxn modelId="{35D03121-2165-4020-804D-D82CE7409B0A}" type="presOf" srcId="{99A1FF7E-906A-4532-BD6E-B4A25EAF52C8}" destId="{300D6AFF-D04A-45FD-B34B-73E900A0B3E6}" srcOrd="0" destOrd="0" presId="urn:microsoft.com/office/officeart/2005/8/layout/hierarchy2"/>
    <dgm:cxn modelId="{FD528821-4EB7-496B-8B36-7FE30298CD82}" type="presOf" srcId="{ABE86E6C-3BAD-428B-B356-EAECB168AB4A}" destId="{514FF957-BAC7-4F83-9DCE-B88AB8F146AB}" srcOrd="1" destOrd="0" presId="urn:microsoft.com/office/officeart/2005/8/layout/hierarchy2"/>
    <dgm:cxn modelId="{72BF6322-AF00-4EA4-8E29-5DA6675E6A6C}" type="presOf" srcId="{7670A208-9755-47FA-AF4C-694F4F8CEC91}" destId="{A5AFAC51-536E-4752-AA8C-1362D5C8FB51}" srcOrd="1" destOrd="0" presId="urn:microsoft.com/office/officeart/2005/8/layout/hierarchy2"/>
    <dgm:cxn modelId="{E27FC622-6319-4090-84C1-622463A3CE65}" type="presOf" srcId="{309F48F0-9C9F-49C3-8E47-D6583C1B06ED}" destId="{E9BB178A-805F-4E6C-8444-42733D1561BC}" srcOrd="0" destOrd="0" presId="urn:microsoft.com/office/officeart/2005/8/layout/hierarchy2"/>
    <dgm:cxn modelId="{96ED9925-5C7F-4AE8-BCE2-5DBC07D2D283}" srcId="{BC791F50-908F-48EE-A5E5-CD25FB640992}" destId="{37CED2CF-1480-4789-9783-6C28C84EDB15}" srcOrd="0" destOrd="0" parTransId="{077013E6-E6F7-4280-825C-CAB4C2775AAE}" sibTransId="{2145751A-EB61-4B7E-9F79-4CA75EBE294D}"/>
    <dgm:cxn modelId="{47749F25-1378-40C2-A698-FF3AEA169B98}" type="presOf" srcId="{68026A77-C783-4BA5-BE75-1E608E7F4681}" destId="{58496979-A79A-403A-8B97-D568D16C19FB}" srcOrd="1" destOrd="0" presId="urn:microsoft.com/office/officeart/2005/8/layout/hierarchy2"/>
    <dgm:cxn modelId="{E222CC26-D19F-47E2-AF2D-709A3B2201EF}" type="presOf" srcId="{43B4071D-24F9-4776-8D5E-BDF1D9F3EFA2}" destId="{28A6DDD8-5F90-45E8-A42F-CFD77D9882C5}" srcOrd="1" destOrd="0" presId="urn:microsoft.com/office/officeart/2005/8/layout/hierarchy2"/>
    <dgm:cxn modelId="{BBDF1D27-1D8C-418D-8171-39CFCDF4CE66}" type="presOf" srcId="{A74D8E55-B03C-4546-AB0F-1DD8F295ACA5}" destId="{045B3D2D-97AF-471C-A089-D6CF50AC867A}" srcOrd="1" destOrd="0" presId="urn:microsoft.com/office/officeart/2005/8/layout/hierarchy2"/>
    <dgm:cxn modelId="{18A8C02D-AEBC-450F-A892-CF82793689D7}" type="presOf" srcId="{3E0F19D3-BD63-4612-A868-DF8EA88FC320}" destId="{562EA24C-E8EE-469D-B345-CD77CED3AE31}" srcOrd="0" destOrd="0" presId="urn:microsoft.com/office/officeart/2005/8/layout/hierarchy2"/>
    <dgm:cxn modelId="{53D7332E-6500-4981-891A-626166682FAD}" type="presOf" srcId="{E7EF9B37-DA9E-4F05-9113-3B3643F06DCA}" destId="{B650D6E7-29BD-4333-9860-DB0888C25D76}" srcOrd="0" destOrd="0" presId="urn:microsoft.com/office/officeart/2005/8/layout/hierarchy2"/>
    <dgm:cxn modelId="{D5998C2F-F65A-417F-9DEC-330812D52773}" type="presOf" srcId="{EEE2158B-EB7C-4C18-B593-F65BE2625397}" destId="{7DB5F1B0-E0D7-479D-8290-278DB926BA02}" srcOrd="0" destOrd="0" presId="urn:microsoft.com/office/officeart/2005/8/layout/hierarchy2"/>
    <dgm:cxn modelId="{47A5D72F-E655-48BF-8032-699F2AE25C5D}" type="presOf" srcId="{74ECA709-4816-4741-AFAD-C8B8F5CD1F06}" destId="{D3AB9E6C-EC41-4F9A-A233-45DC55E5FB9F}" srcOrd="0" destOrd="0" presId="urn:microsoft.com/office/officeart/2005/8/layout/hierarchy2"/>
    <dgm:cxn modelId="{D2A03331-8BEE-4D96-80F3-6C4F016B4CB7}" type="presOf" srcId="{362BFE07-9367-4672-B82C-46C24A6D6DDD}" destId="{DD8944FC-F454-4119-A7C5-B1B3B2EDE26A}" srcOrd="1" destOrd="0" presId="urn:microsoft.com/office/officeart/2005/8/layout/hierarchy2"/>
    <dgm:cxn modelId="{DA163B34-F679-48A5-923D-616714468ACA}" type="presOf" srcId="{F144B3B4-8DDF-4D0E-B5AB-1C113736DAB9}" destId="{179AD660-770F-45F7-9057-D7219C8AF646}" srcOrd="0" destOrd="0" presId="urn:microsoft.com/office/officeart/2005/8/layout/hierarchy2"/>
    <dgm:cxn modelId="{D3839634-1140-48BE-8FAB-12457E45AFE9}" type="presOf" srcId="{CD70C539-FE21-4D7D-8EC0-251DEDE16BB8}" destId="{BF5B03B2-28AB-4A66-8182-D63D6629D71A}" srcOrd="0" destOrd="0" presId="urn:microsoft.com/office/officeart/2005/8/layout/hierarchy2"/>
    <dgm:cxn modelId="{389AA034-E75C-4696-9277-ABBF02314C44}" type="presOf" srcId="{3D4E3554-C45C-45EB-B30C-B3D409EA2809}" destId="{85C210F8-D13B-4704-BDF3-AB60538BD17F}" srcOrd="0" destOrd="0" presId="urn:microsoft.com/office/officeart/2005/8/layout/hierarchy2"/>
    <dgm:cxn modelId="{39FE9835-B6D0-4541-ABA0-753224FFA491}" type="presOf" srcId="{99A1FF7E-906A-4532-BD6E-B4A25EAF52C8}" destId="{FD3B36FB-03E3-4AD7-93B3-7ECB2555373F}" srcOrd="1" destOrd="0" presId="urn:microsoft.com/office/officeart/2005/8/layout/hierarchy2"/>
    <dgm:cxn modelId="{10DAD235-41FC-45E8-9C2D-25B44EC0583D}" srcId="{ADE72683-1AC5-4131-99A5-68916ADE8E28}" destId="{E6154D03-3F29-41F9-9199-1DFCA1589B60}" srcOrd="0" destOrd="0" parTransId="{06533196-938D-4327-A955-2F168DB098AD}" sibTransId="{10988153-E0F7-4709-8856-5A97C322E1A8}"/>
    <dgm:cxn modelId="{CF8AA636-25E8-4258-BD38-FC6B44D41258}" type="presOf" srcId="{4616D4EA-5840-4063-B012-8DBDF9F7AB8C}" destId="{A9E20A68-4902-44D4-92B2-F1323382D272}" srcOrd="1" destOrd="0" presId="urn:microsoft.com/office/officeart/2005/8/layout/hierarchy2"/>
    <dgm:cxn modelId="{DC1CC037-9595-42A4-A54B-8FC609CF4331}" type="presOf" srcId="{37CED2CF-1480-4789-9783-6C28C84EDB15}" destId="{69EBDF35-7CF1-41A8-813B-0163286FEAF7}" srcOrd="0" destOrd="0" presId="urn:microsoft.com/office/officeart/2005/8/layout/hierarchy2"/>
    <dgm:cxn modelId="{763BE839-72E3-4F9D-A652-7E435F9370DA}" type="presOf" srcId="{BC791F50-908F-48EE-A5E5-CD25FB640992}" destId="{101344B2-6128-498A-BD68-88307DB09245}" srcOrd="0" destOrd="0" presId="urn:microsoft.com/office/officeart/2005/8/layout/hierarchy2"/>
    <dgm:cxn modelId="{7804A73A-A5E6-4747-96B4-6C1643961B2B}" srcId="{431C4525-240B-4311-9F2E-D8C0EA0C63DB}" destId="{D9F7E8B2-94F9-4D21-9BA1-DD28D1E8AF04}" srcOrd="1" destOrd="0" parTransId="{E8755117-ECF3-44B1-92A1-BAF7AC7A1151}" sibTransId="{02F6E805-8A33-4C3F-A80E-F8B3699F7571}"/>
    <dgm:cxn modelId="{D093B53A-E2FD-4880-A3B2-19AB4CA44ABA}" type="presOf" srcId="{43B4071D-24F9-4776-8D5E-BDF1D9F3EFA2}" destId="{403FD0E5-D4EF-4DD3-98D1-DB2A5DCA0C66}" srcOrd="0" destOrd="0" presId="urn:microsoft.com/office/officeart/2005/8/layout/hierarchy2"/>
    <dgm:cxn modelId="{5F5E143E-DD6A-47B4-8240-9FA9D6F213EB}" type="presOf" srcId="{A55D7A25-8A4C-46A2-A5DF-84904477840D}" destId="{5E27A155-7C62-4013-A357-A130F7F00084}" srcOrd="0" destOrd="0" presId="urn:microsoft.com/office/officeart/2005/8/layout/hierarchy2"/>
    <dgm:cxn modelId="{008BB53F-03EA-46D2-A0BD-8BC552F36BB7}" srcId="{37CED2CF-1480-4789-9783-6C28C84EDB15}" destId="{09BC0C7D-9D8D-44E4-8A86-266A57D86629}" srcOrd="1" destOrd="0" parTransId="{B2A577D9-78A7-4C24-8E89-1D474C0F8B92}" sibTransId="{6E0AA6CA-15DA-464B-A8BC-84000884ED96}"/>
    <dgm:cxn modelId="{CB6AD43F-60D3-48CB-900A-6A2BD25D70BC}" srcId="{0BF89947-3E4D-48F0-8BF4-682DA611AFB4}" destId="{6C0CB4C5-99D3-4590-A984-E694AAB776D4}" srcOrd="0" destOrd="0" parTransId="{4616D4EA-5840-4063-B012-8DBDF9F7AB8C}" sibTransId="{ECC8A88F-F8EA-4B4B-A30E-19A48102DA36}"/>
    <dgm:cxn modelId="{D316AA41-CAB6-457E-8F6D-52621FE40A84}" type="presOf" srcId="{063250C0-11A2-4AAC-A11E-3D0A16C6F249}" destId="{2CF0A7D5-A090-444A-BFC9-8255D5D03613}" srcOrd="1" destOrd="0" presId="urn:microsoft.com/office/officeart/2005/8/layout/hierarchy2"/>
    <dgm:cxn modelId="{35465B63-D9B0-4B06-9204-6F16F4AC8D2A}" type="presOf" srcId="{7670A208-9755-47FA-AF4C-694F4F8CEC91}" destId="{23899782-E8A9-4FE1-80CB-1F176B2F661E}" srcOrd="0" destOrd="0" presId="urn:microsoft.com/office/officeart/2005/8/layout/hierarchy2"/>
    <dgm:cxn modelId="{00473964-2B2A-4210-8322-D4C9E18477E0}" srcId="{09BC0C7D-9D8D-44E4-8A86-266A57D86629}" destId="{E7EF9B37-DA9E-4F05-9113-3B3643F06DCA}" srcOrd="5" destOrd="0" parTransId="{061D0572-1670-4D74-A2DA-6167528C34D9}" sibTransId="{0482E451-12C7-41B3-9260-739B7E511D61}"/>
    <dgm:cxn modelId="{09181165-3DC5-4C07-AAED-20EAAC39D165}" type="presOf" srcId="{06533196-938D-4327-A955-2F168DB098AD}" destId="{DD312A57-10A6-46E2-A7CE-0A11908F82D9}" srcOrd="1" destOrd="0" presId="urn:microsoft.com/office/officeart/2005/8/layout/hierarchy2"/>
    <dgm:cxn modelId="{2C401046-B597-4596-96B0-2638B9428609}" srcId="{E6154D03-3F29-41F9-9199-1DFCA1589B60}" destId="{F144B3B4-8DDF-4D0E-B5AB-1C113736DAB9}" srcOrd="1" destOrd="0" parTransId="{76425C4A-A650-4E16-A749-BCD44DE29A91}" sibTransId="{F640D106-3A2E-4C89-8E7C-56F78A903BDC}"/>
    <dgm:cxn modelId="{F4205046-418C-4372-BE85-B6ADA2A431E4}" type="presOf" srcId="{E8755117-ECF3-44B1-92A1-BAF7AC7A1151}" destId="{AAA28B32-C1B8-4D7B-948F-26896C8EA7C0}" srcOrd="1" destOrd="0" presId="urn:microsoft.com/office/officeart/2005/8/layout/hierarchy2"/>
    <dgm:cxn modelId="{07ACFF47-1FB4-41A5-879F-6FED83D3123A}" type="presOf" srcId="{B411B129-E9E9-4642-9EFB-A60A3B673686}" destId="{C8728B3C-CA29-447B-82CA-402F9128E11A}" srcOrd="0" destOrd="0" presId="urn:microsoft.com/office/officeart/2005/8/layout/hierarchy2"/>
    <dgm:cxn modelId="{F8A30969-5DEF-463D-A4DE-B0208E9D1392}" type="presOf" srcId="{C879B45D-2A45-43BF-957C-174D2E8ED1F4}" destId="{41EB14BC-954B-408E-8704-8B7DF6D2AAA8}" srcOrd="0" destOrd="0" presId="urn:microsoft.com/office/officeart/2005/8/layout/hierarchy2"/>
    <dgm:cxn modelId="{D433E669-D0F3-411F-99D7-B9D29F82A57C}" srcId="{BC791F50-908F-48EE-A5E5-CD25FB640992}" destId="{ADE72683-1AC5-4131-99A5-68916ADE8E28}" srcOrd="1" destOrd="0" parTransId="{DA6A86F9-B11E-48AF-A0B0-465A6A122CA7}" sibTransId="{E71D8749-3642-4D8B-88E5-C4165073CFED}"/>
    <dgm:cxn modelId="{83DCDB4A-1042-405C-982C-D2598D11F30F}" type="presOf" srcId="{B2A577D9-78A7-4C24-8E89-1D474C0F8B92}" destId="{73625A45-5E92-44FF-9E12-E91E3FDE8168}" srcOrd="1" destOrd="0" presId="urn:microsoft.com/office/officeart/2005/8/layout/hierarchy2"/>
    <dgm:cxn modelId="{82689D4C-D715-41AD-9B0B-D78352ED189A}" type="presOf" srcId="{3270CF30-12BC-4204-8F87-FE9B371B47C5}" destId="{E4AEF215-0C5E-4B35-96B4-FCC18B71F291}" srcOrd="0" destOrd="0" presId="urn:microsoft.com/office/officeart/2005/8/layout/hierarchy2"/>
    <dgm:cxn modelId="{C315876E-5F11-403E-BDCA-2F17B4C4453B}" type="presOf" srcId="{81A89DAB-8731-45A1-806F-E429B5E8F661}" destId="{4CA730CD-4BFA-4C8F-9134-C754A57DF5C2}" srcOrd="1" destOrd="0" presId="urn:microsoft.com/office/officeart/2005/8/layout/hierarchy2"/>
    <dgm:cxn modelId="{2F3BAB6F-346D-42A4-987D-EE811FD11836}" srcId="{09BC0C7D-9D8D-44E4-8A86-266A57D86629}" destId="{8979CEF5-262D-4F26-85BF-351174DEC4ED}" srcOrd="2" destOrd="0" parTransId="{81A89DAB-8731-45A1-806F-E429B5E8F661}" sibTransId="{F5745934-9DDB-4561-806C-C2C1FD520D21}"/>
    <dgm:cxn modelId="{7E9BBB4F-543A-49FC-9876-589B8D65BCED}" type="presOf" srcId="{A55D7A25-8A4C-46A2-A5DF-84904477840D}" destId="{54612134-7A57-4024-BD75-699CECDABDBE}" srcOrd="1" destOrd="0" presId="urn:microsoft.com/office/officeart/2005/8/layout/hierarchy2"/>
    <dgm:cxn modelId="{FFCD0670-309B-47E7-99B6-45D4685FB4BD}" type="presOf" srcId="{077013E6-E6F7-4280-825C-CAB4C2775AAE}" destId="{BE9D370C-CC67-4246-A63D-41E80A4C93EA}" srcOrd="1" destOrd="0" presId="urn:microsoft.com/office/officeart/2005/8/layout/hierarchy2"/>
    <dgm:cxn modelId="{1A649570-42A1-45C1-BBE6-9A66925B97E3}" type="presOf" srcId="{756F6796-5A49-4569-90C0-1E0684F04297}" destId="{D4244391-AF85-4DAF-B56C-21A3BA908FF5}" srcOrd="0" destOrd="0" presId="urn:microsoft.com/office/officeart/2005/8/layout/hierarchy2"/>
    <dgm:cxn modelId="{330C1A72-FF03-41D9-A2B5-0C7ED578D27E}" srcId="{E6154D03-3F29-41F9-9199-1DFCA1589B60}" destId="{CD70C539-FE21-4D7D-8EC0-251DEDE16BB8}" srcOrd="0" destOrd="0" parTransId="{063250C0-11A2-4AAC-A11E-3D0A16C6F249}" sibTransId="{70E051BD-B369-4C55-AE65-9C83C8FEEB1F}"/>
    <dgm:cxn modelId="{A5759752-C7EE-4AB3-BFF5-EE7B160F1EC4}" type="presOf" srcId="{CB5E4DD8-4CC2-4CB6-9174-A72A45F19896}" destId="{6A654A52-C836-4153-A0E6-32AA3A21AB5E}" srcOrd="0" destOrd="0" presId="urn:microsoft.com/office/officeart/2005/8/layout/hierarchy2"/>
    <dgm:cxn modelId="{F3CB5D55-4146-4D5F-9332-93565DC4B32F}" type="presOf" srcId="{061D0572-1670-4D74-A2DA-6167528C34D9}" destId="{4F16FFC7-B55E-4589-A30E-4A5F29AC71C7}" srcOrd="1" destOrd="0" presId="urn:microsoft.com/office/officeart/2005/8/layout/hierarchy2"/>
    <dgm:cxn modelId="{77FA6976-6F12-4849-BBAE-4C0FD13C08C7}" type="presOf" srcId="{4A5499A4-7450-4502-87ED-3E45DB337B5F}" destId="{76EF3746-9EB9-4D20-AC66-CAE520826420}" srcOrd="1" destOrd="0" presId="urn:microsoft.com/office/officeart/2005/8/layout/hierarchy2"/>
    <dgm:cxn modelId="{A9FC9576-70D8-4E20-9725-407FE8FAA1BC}" type="presOf" srcId="{764AD3AF-13F7-49C8-82AD-918BCF0D06EC}" destId="{A977DB41-532E-4DD1-A131-8937521EE099}" srcOrd="0" destOrd="0" presId="urn:microsoft.com/office/officeart/2005/8/layout/hierarchy2"/>
    <dgm:cxn modelId="{E7136B79-C4A1-4B3B-A01F-397478250EDD}" type="presOf" srcId="{57447E46-AADD-488F-8D20-13B87CD162E8}" destId="{51975A29-5B47-4DB1-B64D-4D190D02DCBC}" srcOrd="1" destOrd="0" presId="urn:microsoft.com/office/officeart/2005/8/layout/hierarchy2"/>
    <dgm:cxn modelId="{4102105A-D22D-4214-A958-9C1394B901D1}" type="presOf" srcId="{76425C4A-A650-4E16-A749-BCD44DE29A91}" destId="{081AE6F3-97D3-4DF7-B7CD-575CBF13A8F0}" srcOrd="1" destOrd="0" presId="urn:microsoft.com/office/officeart/2005/8/layout/hierarchy2"/>
    <dgm:cxn modelId="{15F5F67D-C4CB-475C-BE51-DBF8E31521CE}" srcId="{37CED2CF-1480-4789-9783-6C28C84EDB15}" destId="{431C4525-240B-4311-9F2E-D8C0EA0C63DB}" srcOrd="4" destOrd="0" parTransId="{43B4071D-24F9-4776-8D5E-BDF1D9F3EFA2}" sibTransId="{3DABA6AA-7B2C-4386-9594-0776E6DA6702}"/>
    <dgm:cxn modelId="{1D39AA7E-8D1A-411E-86C4-3B2C941DF8A5}" srcId="{09BC0C7D-9D8D-44E4-8A86-266A57D86629}" destId="{6A718C8C-4743-4FE6-A898-0C37F85CE2C8}" srcOrd="3" destOrd="0" parTransId="{B411B129-E9E9-4642-9EFB-A60A3B673686}" sibTransId="{6CFA8F2B-FE39-4917-AD2F-7EEAC3E0F06E}"/>
    <dgm:cxn modelId="{008C227F-83FA-488F-98C1-EF7AE623F169}" type="presOf" srcId="{E8755117-ECF3-44B1-92A1-BAF7AC7A1151}" destId="{444246F6-50F7-46F0-BE1F-733631F5E506}" srcOrd="0" destOrd="0" presId="urn:microsoft.com/office/officeart/2005/8/layout/hierarchy2"/>
    <dgm:cxn modelId="{85032A81-DCB5-4C49-885F-65C8051A4947}" type="presOf" srcId="{09BC0C7D-9D8D-44E4-8A86-266A57D86629}" destId="{738651A2-E04A-4C90-932F-30E684A13E5A}" srcOrd="0" destOrd="0" presId="urn:microsoft.com/office/officeart/2005/8/layout/hierarchy2"/>
    <dgm:cxn modelId="{9A513B83-2D09-4C71-8963-1A5C938CF91E}" srcId="{2860F49E-EF33-4C79-A78C-5C479246DD9B}" destId="{49748857-5FBB-41C5-A653-04A055B2494E}" srcOrd="0" destOrd="0" parTransId="{A74D8E55-B03C-4546-AB0F-1DD8F295ACA5}" sibTransId="{E56E60F1-AD39-4C24-B572-F530ED0E6F8B}"/>
    <dgm:cxn modelId="{14DAC986-E9C6-4244-9B43-3638057B8EF4}" type="presOf" srcId="{431C4525-240B-4311-9F2E-D8C0EA0C63DB}" destId="{E9B2C837-1F64-410C-AD04-1147A53DFFD4}" srcOrd="0" destOrd="0" presId="urn:microsoft.com/office/officeart/2005/8/layout/hierarchy2"/>
    <dgm:cxn modelId="{ABE5D489-3E83-4664-91A0-06C07D054282}" type="presOf" srcId="{4616D4EA-5840-4063-B012-8DBDF9F7AB8C}" destId="{0701F937-D3F7-4806-BEFC-42A4480824D7}" srcOrd="0" destOrd="0" presId="urn:microsoft.com/office/officeart/2005/8/layout/hierarchy2"/>
    <dgm:cxn modelId="{74033A8A-57DE-4969-BAEF-0FB31437C0E0}" type="presOf" srcId="{849BC3DE-5E17-4212-B620-9871CD17E72A}" destId="{2A0FE5A7-89F6-48DD-8E46-3772517AC153}" srcOrd="0" destOrd="0" presId="urn:microsoft.com/office/officeart/2005/8/layout/hierarchy2"/>
    <dgm:cxn modelId="{15C7648A-A7F9-4E52-AE5D-DCF3C76126BD}" type="presOf" srcId="{92E8C806-F3E3-4CEF-B7CD-6463C24333BA}" destId="{0C90B040-D015-4AEF-A7CD-0FEBEF635BBD}" srcOrd="1" destOrd="0" presId="urn:microsoft.com/office/officeart/2005/8/layout/hierarchy2"/>
    <dgm:cxn modelId="{1EE3FA8C-9885-430A-B05A-FC053B581B90}" srcId="{09BC0C7D-9D8D-44E4-8A86-266A57D86629}" destId="{894CEC00-4C38-43DA-B230-1DE3A3737096}" srcOrd="0" destOrd="0" parTransId="{BD1DF2E5-B10B-4AFD-9F97-A57B566B5B44}" sibTransId="{CB914388-BA77-4954-8F77-808CBBED6227}"/>
    <dgm:cxn modelId="{B8D47194-4C8B-4ACB-86C9-5FAECABAA5CA}" type="presOf" srcId="{0BF89947-3E4D-48F0-8BF4-682DA611AFB4}" destId="{CA966A23-A05C-4979-B6A7-647C00E3B9B1}" srcOrd="0" destOrd="0" presId="urn:microsoft.com/office/officeart/2005/8/layout/hierarchy2"/>
    <dgm:cxn modelId="{6491389B-6A20-4254-A8F8-910943F82126}" type="presOf" srcId="{B411B129-E9E9-4642-9EFB-A60A3B673686}" destId="{8EEF97DD-B586-4ABF-80D6-E46E9E47EE43}" srcOrd="1" destOrd="0" presId="urn:microsoft.com/office/officeart/2005/8/layout/hierarchy2"/>
    <dgm:cxn modelId="{09BD959B-4A7A-4E49-A2FC-1C779C78459A}" type="presOf" srcId="{49748857-5FBB-41C5-A653-04A055B2494E}" destId="{B9B3A977-7730-4640-B014-CD9D38F48F37}" srcOrd="0" destOrd="0" presId="urn:microsoft.com/office/officeart/2005/8/layout/hierarchy2"/>
    <dgm:cxn modelId="{B69F899C-E7C0-475B-A576-BAA6C97742B8}" srcId="{2860F49E-EF33-4C79-A78C-5C479246DD9B}" destId="{3270CF30-12BC-4204-8F87-FE9B371B47C5}" srcOrd="4" destOrd="0" parTransId="{BBD34759-B59A-4BF1-B6DD-8A773D93445D}" sibTransId="{96B7DECE-98F3-4D13-A2CF-C247E4FB2763}"/>
    <dgm:cxn modelId="{DC0FAA9C-A6AB-42CD-A1BD-35405F4DF091}" type="presOf" srcId="{D9F7E8B2-94F9-4D21-9BA1-DD28D1E8AF04}" destId="{589BBFB8-B017-4B84-B432-3ECFDB7A6DA5}" srcOrd="0" destOrd="0" presId="urn:microsoft.com/office/officeart/2005/8/layout/hierarchy2"/>
    <dgm:cxn modelId="{9691609E-4BDE-417A-8DC7-212C3C201229}" type="presOf" srcId="{764AD3AF-13F7-49C8-82AD-918BCF0D06EC}" destId="{A9CB4713-3470-455E-8751-E0067DFD990B}" srcOrd="1" destOrd="0" presId="urn:microsoft.com/office/officeart/2005/8/layout/hierarchy2"/>
    <dgm:cxn modelId="{4E50B1A0-AC61-4544-B891-143E76007ED4}" type="presOf" srcId="{DA6A86F9-B11E-48AF-A0B0-465A6A122CA7}" destId="{D0AB43B5-B64F-4240-BE77-B214EC269F7B}" srcOrd="0" destOrd="0" presId="urn:microsoft.com/office/officeart/2005/8/layout/hierarchy2"/>
    <dgm:cxn modelId="{5CBEB3A1-5F4F-4887-A6A3-DFFE6D7967F1}" type="presOf" srcId="{85A8E205-279E-447F-9091-8DB4F17EBB00}" destId="{F451E5B2-60F1-40F7-A5D3-87A45B3F6BFA}" srcOrd="0" destOrd="0" presId="urn:microsoft.com/office/officeart/2005/8/layout/hierarchy2"/>
    <dgm:cxn modelId="{6F576EA2-D187-43EB-8B1B-940D269ECDF2}" type="presOf" srcId="{BD1DF2E5-B10B-4AFD-9F97-A57B566B5B44}" destId="{DE98BC42-D9B3-4427-BC77-BF978C9299DB}" srcOrd="0" destOrd="0" presId="urn:microsoft.com/office/officeart/2005/8/layout/hierarchy2"/>
    <dgm:cxn modelId="{8746CCA6-58B0-42DA-982F-7392ACE67633}" srcId="{09BC0C7D-9D8D-44E4-8A86-266A57D86629}" destId="{1FB0E2AD-6B93-4ADF-A5C4-4339221EB135}" srcOrd="4" destOrd="0" parTransId="{ADC0D48D-ECA6-4B23-9C47-D3DE3927C88C}" sibTransId="{A736EBE4-17AB-4517-9B1F-EA470379CD53}"/>
    <dgm:cxn modelId="{B92EC5A7-379E-4F2E-A8C1-21896719B189}" type="presOf" srcId="{7F02A5B5-1222-464B-A58C-099E4EBEFAEC}" destId="{06A84D6C-1260-409B-91A0-B7651D607315}" srcOrd="0" destOrd="0" presId="urn:microsoft.com/office/officeart/2005/8/layout/hierarchy2"/>
    <dgm:cxn modelId="{273600AB-8ADA-4BB9-84EA-E740914B7B59}" type="presOf" srcId="{ABE86E6C-3BAD-428B-B356-EAECB168AB4A}" destId="{0D4FEB7A-73F5-4EA0-9055-EC27727ABD9E}" srcOrd="0" destOrd="0" presId="urn:microsoft.com/office/officeart/2005/8/layout/hierarchy2"/>
    <dgm:cxn modelId="{ECC152B5-ABCE-4339-85F1-7CA59F71D3C9}" type="presOf" srcId="{BBD34759-B59A-4BF1-B6DD-8A773D93445D}" destId="{2B42DED9-D51B-47D5-8685-33A341EDCDFE}" srcOrd="1" destOrd="0" presId="urn:microsoft.com/office/officeart/2005/8/layout/hierarchy2"/>
    <dgm:cxn modelId="{F64F88B5-30BD-40DC-A834-EC19805D6FC5}" srcId="{E6154D03-3F29-41F9-9199-1DFCA1589B60}" destId="{DB66B9D4-D097-4A19-99DB-F4D5A4A9F4FF}" srcOrd="2" destOrd="0" parTransId="{4A5499A4-7450-4502-87ED-3E45DB337B5F}" sibTransId="{AA0EB51D-F2F5-4F37-A498-4787EEC1947B}"/>
    <dgm:cxn modelId="{896C4DBA-C0E6-420D-A15E-FD07B9A7ACB5}" type="presOf" srcId="{DA6A86F9-B11E-48AF-A0B0-465A6A122CA7}" destId="{8A8348A1-E7FB-48DC-9D82-F6CEF84C75B1}" srcOrd="1" destOrd="0" presId="urn:microsoft.com/office/officeart/2005/8/layout/hierarchy2"/>
    <dgm:cxn modelId="{64E9C0BF-EB0E-4498-84D3-8AC438A9DB20}" srcId="{C879B45D-2A45-43BF-957C-174D2E8ED1F4}" destId="{3D4E3554-C45C-45EB-B30C-B3D409EA2809}" srcOrd="1" destOrd="0" parTransId="{99A1FF7E-906A-4532-BD6E-B4A25EAF52C8}" sibTransId="{E6BFEA0E-7974-4798-AF54-AADA2075972C}"/>
    <dgm:cxn modelId="{906ED7C0-9997-4CA6-9057-745049416ED3}" type="presOf" srcId="{063250C0-11A2-4AAC-A11E-3D0A16C6F249}" destId="{4249218A-F12A-45D8-9B70-AB1E91BCD402}" srcOrd="0" destOrd="0" presId="urn:microsoft.com/office/officeart/2005/8/layout/hierarchy2"/>
    <dgm:cxn modelId="{630346C1-2C10-4C22-91B9-AF7029F9C566}" type="presOf" srcId="{E8CFD00B-2D58-44CE-9A84-24B96DAC83D5}" destId="{C3C0313E-5D01-44C3-8BCF-8A21C16E3CC1}" srcOrd="0" destOrd="0" presId="urn:microsoft.com/office/officeart/2005/8/layout/hierarchy2"/>
    <dgm:cxn modelId="{719B9FC4-35A9-4788-A96F-12570197F83A}" type="presOf" srcId="{9329E0F5-669C-4500-8287-0E787E47A8B8}" destId="{356BBD45-77F8-4C87-9480-346396CDFA12}" srcOrd="0" destOrd="0" presId="urn:microsoft.com/office/officeart/2005/8/layout/hierarchy2"/>
    <dgm:cxn modelId="{9D0DE6C4-7A1E-418C-BE38-7D92A364ED0D}" type="presOf" srcId="{76425C4A-A650-4E16-A749-BCD44DE29A91}" destId="{32D7C538-05C7-48CA-A513-604E2EF69F3A}" srcOrd="0" destOrd="0" presId="urn:microsoft.com/office/officeart/2005/8/layout/hierarchy2"/>
    <dgm:cxn modelId="{837896C5-3438-49EB-90D7-9E11EE082C95}" srcId="{37CED2CF-1480-4789-9783-6C28C84EDB15}" destId="{0BF89947-3E4D-48F0-8BF4-682DA611AFB4}" srcOrd="2" destOrd="0" parTransId="{7670A208-9755-47FA-AF4C-694F4F8CEC91}" sibTransId="{85E13346-0339-4A35-9714-924B7316D6FA}"/>
    <dgm:cxn modelId="{1FA046C6-CC5A-492B-8A82-28E9E6D5DBEF}" srcId="{2860F49E-EF33-4C79-A78C-5C479246DD9B}" destId="{EDECC127-A111-4065-9FDC-B2104E5F9CAF}" srcOrd="1" destOrd="0" parTransId="{EEE2158B-EB7C-4C18-B593-F65BE2625397}" sibTransId="{C023EF02-535B-4DB1-B153-E862B25456AA}"/>
    <dgm:cxn modelId="{BCC14EC6-DC3D-41A4-AB87-5188ED27EDFB}" type="presOf" srcId="{E44758BB-27EF-4C39-AAD5-BDE328461C2F}" destId="{40F42604-3C73-4F43-9565-DE334A272347}" srcOrd="0" destOrd="0" presId="urn:microsoft.com/office/officeart/2005/8/layout/hierarchy2"/>
    <dgm:cxn modelId="{E98372C7-F5F2-4C42-BBCF-FAE1E4A12020}" srcId="{09BC0C7D-9D8D-44E4-8A86-266A57D86629}" destId="{756F6796-5A49-4569-90C0-1E0684F04297}" srcOrd="1" destOrd="0" parTransId="{7E358AFF-199B-484C-A528-AC7BEBF269DD}" sibTransId="{60664FE7-1129-4168-943A-1A5F0A7E3124}"/>
    <dgm:cxn modelId="{9EDD55C8-6137-4C8B-AF57-0B4182F96C47}" type="presOf" srcId="{0B4AA5F1-F6E6-421E-82E4-88891706313C}" destId="{7E4732A4-81EE-4B7C-A9E4-7F86E4857F03}" srcOrd="0" destOrd="0" presId="urn:microsoft.com/office/officeart/2005/8/layout/hierarchy2"/>
    <dgm:cxn modelId="{2C81A1C8-064C-434A-82D4-FA95296C66CE}" srcId="{C879B45D-2A45-43BF-957C-174D2E8ED1F4}" destId="{74ECA709-4816-4741-AFAD-C8B8F5CD1F06}" srcOrd="2" destOrd="0" parTransId="{ABE86E6C-3BAD-428B-B356-EAECB168AB4A}" sibTransId="{D8FD264D-8806-4D67-82DB-70377A6DFE07}"/>
    <dgm:cxn modelId="{519B4CCA-6916-461A-B92D-A196BCBD2D5A}" srcId="{2860F49E-EF33-4C79-A78C-5C479246DD9B}" destId="{B97705E8-E144-47C8-9ABF-BCE3E9762922}" srcOrd="2" destOrd="0" parTransId="{764AD3AF-13F7-49C8-82AD-918BCF0D06EC}" sibTransId="{5652A4B6-32EE-472A-8EAF-229A5CE1D8E4}"/>
    <dgm:cxn modelId="{919B9FCC-B6A2-4307-A197-28B20642F514}" type="presOf" srcId="{1FB0E2AD-6B93-4ADF-A5C4-4339221EB135}" destId="{E77430CC-C9E6-496B-9315-E3BEA27814DC}" srcOrd="0" destOrd="0" presId="urn:microsoft.com/office/officeart/2005/8/layout/hierarchy2"/>
    <dgm:cxn modelId="{E235E0D0-2737-4778-B9FC-9EE32C1E2807}" type="presOf" srcId="{BD1DF2E5-B10B-4AFD-9F97-A57B566B5B44}" destId="{77DA42A1-7BB4-4BDA-BF93-E27FAE8D9627}" srcOrd="1" destOrd="0" presId="urn:microsoft.com/office/officeart/2005/8/layout/hierarchy2"/>
    <dgm:cxn modelId="{F52C58D5-33CC-45BA-999E-63C0102AC94F}" srcId="{431C4525-240B-4311-9F2E-D8C0EA0C63DB}" destId="{85A8E205-279E-447F-9091-8DB4F17EBB00}" srcOrd="0" destOrd="0" parTransId="{362BFE07-9367-4672-B82C-46C24A6D6DDD}" sibTransId="{12827D1D-6850-4F3D-BFE8-C1F26698FD4B}"/>
    <dgm:cxn modelId="{F3F958D6-99AF-4FAC-85A8-C728DE052EE6}" srcId="{0BF89947-3E4D-48F0-8BF4-682DA611AFB4}" destId="{9329E0F5-669C-4500-8287-0E787E47A8B8}" srcOrd="1" destOrd="0" parTransId="{68026A77-C783-4BA5-BE75-1E608E7F4681}" sibTransId="{9019FE37-4D52-4800-9526-ECF8B758A6B6}"/>
    <dgm:cxn modelId="{D38840D7-637E-4E14-AE8B-B24DCB69DBAE}" type="presOf" srcId="{A74D8E55-B03C-4546-AB0F-1DD8F295ACA5}" destId="{B2B61085-A463-4407-AE2F-D77FDEBFD9AF}" srcOrd="0" destOrd="0" presId="urn:microsoft.com/office/officeart/2005/8/layout/hierarchy2"/>
    <dgm:cxn modelId="{B08EA8D7-1148-44B4-B088-F6ECDA9A23C5}" type="presOf" srcId="{DB66B9D4-D097-4A19-99DB-F4D5A4A9F4FF}" destId="{3DFC2B65-EA7D-43DD-B22F-54C326A2BDB0}" srcOrd="0" destOrd="0" presId="urn:microsoft.com/office/officeart/2005/8/layout/hierarchy2"/>
    <dgm:cxn modelId="{A22845D8-2176-4AF5-BC71-00D3A6AF9B6F}" type="presOf" srcId="{0B4AA5F1-F6E6-421E-82E4-88891706313C}" destId="{97AE5990-EFA7-4A1A-9DF4-56EF39DBBFBF}" srcOrd="1" destOrd="0" presId="urn:microsoft.com/office/officeart/2005/8/layout/hierarchy2"/>
    <dgm:cxn modelId="{AE43ACDB-C138-40F2-9F04-C02856CD47EC}" type="presOf" srcId="{B2A577D9-78A7-4C24-8E89-1D474C0F8B92}" destId="{65AA7A15-7219-4E1C-9607-3D9DD52A3C48}" srcOrd="0" destOrd="0" presId="urn:microsoft.com/office/officeart/2005/8/layout/hierarchy2"/>
    <dgm:cxn modelId="{3F64EADB-5704-4C70-A7D8-9B8C0A03D96C}" srcId="{C879B45D-2A45-43BF-957C-174D2E8ED1F4}" destId="{9A2CAD11-CE6B-4003-BFFC-3B5CB3360AC9}" srcOrd="0" destOrd="0" parTransId="{E44758BB-27EF-4C39-AAD5-BDE328461C2F}" sibTransId="{6EEE6D5C-E701-4FC4-9CA2-5285B40457D7}"/>
    <dgm:cxn modelId="{E59BD0DD-FBC1-4AC1-B373-16D8FD9E3463}" type="presOf" srcId="{6A718C8C-4743-4FE6-A898-0C37F85CE2C8}" destId="{B09E4113-F61E-4999-83ED-B8D0761A4F4E}" srcOrd="0" destOrd="0" presId="urn:microsoft.com/office/officeart/2005/8/layout/hierarchy2"/>
    <dgm:cxn modelId="{D8984ADE-CABF-42F2-93F7-F73A5E88212B}" type="presOf" srcId="{CB5E4DD8-4CC2-4CB6-9174-A72A45F19896}" destId="{4E07F0E7-A4CA-4A96-957C-15C319B62042}" srcOrd="1" destOrd="0" presId="urn:microsoft.com/office/officeart/2005/8/layout/hierarchy2"/>
    <dgm:cxn modelId="{2EB2F1DF-C8E8-4658-8121-9EC8F6DCCA70}" srcId="{ADE72683-1AC5-4131-99A5-68916ADE8E28}" destId="{2860F49E-EF33-4C79-A78C-5C479246DD9B}" srcOrd="1" destOrd="0" parTransId="{3E0F19D3-BD63-4612-A868-DF8EA88FC320}" sibTransId="{75D681DE-FD32-492E-BC73-01E1F0F9BBA8}"/>
    <dgm:cxn modelId="{F64C0CE0-9B04-4135-913B-2824C794F48D}" type="presOf" srcId="{7E358AFF-199B-484C-A528-AC7BEBF269DD}" destId="{EA214223-D59A-45F2-A2E2-6AAD8B9E58E2}" srcOrd="1" destOrd="0" presId="urn:microsoft.com/office/officeart/2005/8/layout/hierarchy2"/>
    <dgm:cxn modelId="{EE5E15E3-EBFE-4B60-9A97-686338045F75}" type="presOf" srcId="{B97705E8-E144-47C8-9ABF-BCE3E9762922}" destId="{2E862D15-7595-41BA-BA6A-A44B1041955A}" srcOrd="0" destOrd="0" presId="urn:microsoft.com/office/officeart/2005/8/layout/hierarchy2"/>
    <dgm:cxn modelId="{AB315CE4-B05B-4592-A2E9-5DA16A9CC92E}" srcId="{37CED2CF-1480-4789-9783-6C28C84EDB15}" destId="{E8CFD00B-2D58-44CE-9A84-24B96DAC83D5}" srcOrd="3" destOrd="0" parTransId="{92E8C806-F3E3-4CEF-B7CD-6463C24333BA}" sibTransId="{206F526E-D602-41A2-9A0F-15B5E308391C}"/>
    <dgm:cxn modelId="{507C47E4-AF35-4FD0-B55B-B3D1B4D60A0C}" type="presOf" srcId="{92E8C806-F3E3-4CEF-B7CD-6463C24333BA}" destId="{9CFAACA5-5CF0-4940-AAB7-89B740869F41}" srcOrd="0" destOrd="0" presId="urn:microsoft.com/office/officeart/2005/8/layout/hierarchy2"/>
    <dgm:cxn modelId="{1C0FBEE4-20FD-4D55-93BB-0A12EDCE3815}" type="presOf" srcId="{4A5499A4-7450-4502-87ED-3E45DB337B5F}" destId="{DC711E2B-CD98-42D6-A6C5-0FCED3BBE131}" srcOrd="0" destOrd="0" presId="urn:microsoft.com/office/officeart/2005/8/layout/hierarchy2"/>
    <dgm:cxn modelId="{0C323BE5-E1BD-45A2-AA0A-92BC6A0125E7}" type="presOf" srcId="{2860F49E-EF33-4C79-A78C-5C479246DD9B}" destId="{0AB386CD-C032-4BB2-83C7-F83157ACDA8E}" srcOrd="0" destOrd="0" presId="urn:microsoft.com/office/officeart/2005/8/layout/hierarchy2"/>
    <dgm:cxn modelId="{067F19EA-E101-4942-8696-4A1C12739F35}" type="presOf" srcId="{EEE2158B-EB7C-4C18-B593-F65BE2625397}" destId="{4B54ACD0-CCC7-400F-A2EC-36643C795DA5}" srcOrd="1" destOrd="0" presId="urn:microsoft.com/office/officeart/2005/8/layout/hierarchy2"/>
    <dgm:cxn modelId="{B12CCEEB-8E81-45A5-9C15-DC6546A9CBD5}" type="presOf" srcId="{894CEC00-4C38-43DA-B230-1DE3A3737096}" destId="{65CC646A-C97E-4DF6-9EFD-7213104F2335}" srcOrd="0" destOrd="0" presId="urn:microsoft.com/office/officeart/2005/8/layout/hierarchy2"/>
    <dgm:cxn modelId="{46DDC0EF-8F95-465D-8C3D-6C3332BD2A3A}" type="presOf" srcId="{ADC0D48D-ECA6-4B23-9C47-D3DE3927C88C}" destId="{7FCE15F4-F620-4FA4-9D75-605173884C2E}" srcOrd="1" destOrd="0" presId="urn:microsoft.com/office/officeart/2005/8/layout/hierarchy2"/>
    <dgm:cxn modelId="{1D1AE5F1-7F71-4A48-AC29-EF40757E72B0}" type="presOf" srcId="{061D0572-1670-4D74-A2DA-6167528C34D9}" destId="{9CA93DEB-CEB9-47BA-9131-D1A961C5B830}" srcOrd="0" destOrd="0" presId="urn:microsoft.com/office/officeart/2005/8/layout/hierarchy2"/>
    <dgm:cxn modelId="{C8B50CF3-82B4-4C28-9FEE-308A35ACC366}" type="presOf" srcId="{D651F284-BDE9-48C5-8703-A5CCD2F1BB0F}" destId="{3A92B282-4334-4DCB-9DD0-DD6E143AB400}" srcOrd="0" destOrd="0" presId="urn:microsoft.com/office/officeart/2005/8/layout/hierarchy2"/>
    <dgm:cxn modelId="{297365F3-B7DB-4DA0-9D80-69B6EF751A53}" type="presOf" srcId="{362BFE07-9367-4672-B82C-46C24A6D6DDD}" destId="{38E84CD5-4D48-439C-8839-E7321DE5BB1D}" srcOrd="0" destOrd="0" presId="urn:microsoft.com/office/officeart/2005/8/layout/hierarchy2"/>
    <dgm:cxn modelId="{9BEAA0F3-AB2E-420F-ABF1-12CFC5C8B718}" type="presOf" srcId="{077013E6-E6F7-4280-825C-CAB4C2775AAE}" destId="{56F97186-C06A-4D80-91BF-C5291E1FFCC0}" srcOrd="0" destOrd="0" presId="urn:microsoft.com/office/officeart/2005/8/layout/hierarchy2"/>
    <dgm:cxn modelId="{875851F4-D411-48E7-9B4F-5A0247296A0D}" type="presOf" srcId="{68026A77-C783-4BA5-BE75-1E608E7F4681}" destId="{A7F9EEB6-4D39-4A6C-BA2E-264B63817DE7}" srcOrd="0" destOrd="0" presId="urn:microsoft.com/office/officeart/2005/8/layout/hierarchy2"/>
    <dgm:cxn modelId="{2E9EC5F4-DEEB-4E71-9F24-E77B5E8A1F90}" type="presOf" srcId="{EDECC127-A111-4065-9FDC-B2104E5F9CAF}" destId="{9A8179D1-A932-4B65-82FD-A38131053B3A}" srcOrd="0" destOrd="0" presId="urn:microsoft.com/office/officeart/2005/8/layout/hierarchy2"/>
    <dgm:cxn modelId="{35AE16F5-FCF0-4186-A80C-55573DBA6610}" type="presOf" srcId="{8979CEF5-262D-4F26-85BF-351174DEC4ED}" destId="{E92A7C00-8C7F-4EB3-BF64-85B5FAFE95D3}" srcOrd="0" destOrd="0" presId="urn:microsoft.com/office/officeart/2005/8/layout/hierarchy2"/>
    <dgm:cxn modelId="{667F4DF6-758A-4018-9CB3-796233592523}" srcId="{E8CFD00B-2D58-44CE-9A84-24B96DAC83D5}" destId="{7F02A5B5-1222-464B-A58C-099E4EBEFAEC}" srcOrd="1" destOrd="0" parTransId="{57447E46-AADD-488F-8D20-13B87CD162E8}" sibTransId="{8A6C7B45-0CE9-4333-BAF8-51D13683B0C3}"/>
    <dgm:cxn modelId="{22EA07F9-E860-4E58-A4AB-501C93D24148}" type="presOf" srcId="{06533196-938D-4327-A955-2F168DB098AD}" destId="{7322DDBC-82F7-4D8B-934D-D9A822BDF823}" srcOrd="0" destOrd="0" presId="urn:microsoft.com/office/officeart/2005/8/layout/hierarchy2"/>
    <dgm:cxn modelId="{B9B691F9-4E46-4900-B3F7-344FE08F52C1}" type="presOf" srcId="{E6154D03-3F29-41F9-9199-1DFCA1589B60}" destId="{AF378789-1F9A-4384-ADEB-63031E904FF7}" srcOrd="0" destOrd="0" presId="urn:microsoft.com/office/officeart/2005/8/layout/hierarchy2"/>
    <dgm:cxn modelId="{A8C266FE-2CAD-44F0-A72A-AFC12A0787A1}" type="presOf" srcId="{BBD34759-B59A-4BF1-B6DD-8A773D93445D}" destId="{9E0F522D-B593-4FDE-A060-67A292310B44}" srcOrd="0" destOrd="0" presId="urn:microsoft.com/office/officeart/2005/8/layout/hierarchy2"/>
    <dgm:cxn modelId="{236583FE-8EE1-4A62-ABCA-B646DC6AF857}" type="presOf" srcId="{57447E46-AADD-488F-8D20-13B87CD162E8}" destId="{3B4182D8-893A-4536-B79F-DE395061B3D2}" srcOrd="0" destOrd="0" presId="urn:microsoft.com/office/officeart/2005/8/layout/hierarchy2"/>
    <dgm:cxn modelId="{82EB38C7-A7B5-42A1-BF51-484E1B037C75}" type="presParOf" srcId="{E9BB178A-805F-4E6C-8444-42733D1561BC}" destId="{6BB88752-52CB-41AD-9FBB-BFFB319ACF12}" srcOrd="0" destOrd="0" presId="urn:microsoft.com/office/officeart/2005/8/layout/hierarchy2"/>
    <dgm:cxn modelId="{43E6F471-E590-4FE2-A919-33E586D99905}" type="presParOf" srcId="{6BB88752-52CB-41AD-9FBB-BFFB319ACF12}" destId="{101344B2-6128-498A-BD68-88307DB09245}" srcOrd="0" destOrd="0" presId="urn:microsoft.com/office/officeart/2005/8/layout/hierarchy2"/>
    <dgm:cxn modelId="{46DCB0AF-4D75-4DF9-859C-869B5D61611D}" type="presParOf" srcId="{6BB88752-52CB-41AD-9FBB-BFFB319ACF12}" destId="{C76EF081-2043-46ED-82C3-26669A30E1E4}" srcOrd="1" destOrd="0" presId="urn:microsoft.com/office/officeart/2005/8/layout/hierarchy2"/>
    <dgm:cxn modelId="{1403E83B-FEE6-45FD-80AD-86663CEEA37D}" type="presParOf" srcId="{C76EF081-2043-46ED-82C3-26669A30E1E4}" destId="{56F97186-C06A-4D80-91BF-C5291E1FFCC0}" srcOrd="0" destOrd="0" presId="urn:microsoft.com/office/officeart/2005/8/layout/hierarchy2"/>
    <dgm:cxn modelId="{61F0809E-46F2-4C55-8B2B-4D27D88E0726}" type="presParOf" srcId="{56F97186-C06A-4D80-91BF-C5291E1FFCC0}" destId="{BE9D370C-CC67-4246-A63D-41E80A4C93EA}" srcOrd="0" destOrd="0" presId="urn:microsoft.com/office/officeart/2005/8/layout/hierarchy2"/>
    <dgm:cxn modelId="{6511CA99-0A22-4527-A444-EA2C815EA24A}" type="presParOf" srcId="{C76EF081-2043-46ED-82C3-26669A30E1E4}" destId="{5068C980-2D29-4BB1-B2AD-1EDA474F3AF6}" srcOrd="1" destOrd="0" presId="urn:microsoft.com/office/officeart/2005/8/layout/hierarchy2"/>
    <dgm:cxn modelId="{AD9D6792-5F12-4A8F-B349-13A7141B3F00}" type="presParOf" srcId="{5068C980-2D29-4BB1-B2AD-1EDA474F3AF6}" destId="{69EBDF35-7CF1-41A8-813B-0163286FEAF7}" srcOrd="0" destOrd="0" presId="urn:microsoft.com/office/officeart/2005/8/layout/hierarchy2"/>
    <dgm:cxn modelId="{F0BC9027-DA21-4973-9B6F-009DF2282124}" type="presParOf" srcId="{5068C980-2D29-4BB1-B2AD-1EDA474F3AF6}" destId="{1B5ADF96-8C10-493A-ACDF-F14E2A6E3AC8}" srcOrd="1" destOrd="0" presId="urn:microsoft.com/office/officeart/2005/8/layout/hierarchy2"/>
    <dgm:cxn modelId="{32234726-2948-4E29-A3AE-3752231B794A}" type="presParOf" srcId="{1B5ADF96-8C10-493A-ACDF-F14E2A6E3AC8}" destId="{7E4732A4-81EE-4B7C-A9E4-7F86E4857F03}" srcOrd="0" destOrd="0" presId="urn:microsoft.com/office/officeart/2005/8/layout/hierarchy2"/>
    <dgm:cxn modelId="{67B984C7-B70A-4033-9DD8-B3CA3EC40D22}" type="presParOf" srcId="{7E4732A4-81EE-4B7C-A9E4-7F86E4857F03}" destId="{97AE5990-EFA7-4A1A-9DF4-56EF39DBBFBF}" srcOrd="0" destOrd="0" presId="urn:microsoft.com/office/officeart/2005/8/layout/hierarchy2"/>
    <dgm:cxn modelId="{BDE8C9F2-BC8C-466B-BB98-43DB9DA14CF9}" type="presParOf" srcId="{1B5ADF96-8C10-493A-ACDF-F14E2A6E3AC8}" destId="{0B2CF8B5-F44D-4182-828E-B0B5666B9363}" srcOrd="1" destOrd="0" presId="urn:microsoft.com/office/officeart/2005/8/layout/hierarchy2"/>
    <dgm:cxn modelId="{566DD5B9-632C-448C-85E2-D3B41F776420}" type="presParOf" srcId="{0B2CF8B5-F44D-4182-828E-B0B5666B9363}" destId="{41EB14BC-954B-408E-8704-8B7DF6D2AAA8}" srcOrd="0" destOrd="0" presId="urn:microsoft.com/office/officeart/2005/8/layout/hierarchy2"/>
    <dgm:cxn modelId="{EC4C9329-5015-49AC-B2CB-D2CC787182D1}" type="presParOf" srcId="{0B2CF8B5-F44D-4182-828E-B0B5666B9363}" destId="{F1BE25D8-1A37-4BA8-B17E-69DEB8516D6C}" srcOrd="1" destOrd="0" presId="urn:microsoft.com/office/officeart/2005/8/layout/hierarchy2"/>
    <dgm:cxn modelId="{88883FFA-2A30-443A-BC82-1507A8152DBE}" type="presParOf" srcId="{F1BE25D8-1A37-4BA8-B17E-69DEB8516D6C}" destId="{40F42604-3C73-4F43-9565-DE334A272347}" srcOrd="0" destOrd="0" presId="urn:microsoft.com/office/officeart/2005/8/layout/hierarchy2"/>
    <dgm:cxn modelId="{86D45005-4458-4B3A-9BC9-C0CF40907416}" type="presParOf" srcId="{40F42604-3C73-4F43-9565-DE334A272347}" destId="{10225436-75A1-4B04-A50C-BAE7F20ADCEE}" srcOrd="0" destOrd="0" presId="urn:microsoft.com/office/officeart/2005/8/layout/hierarchy2"/>
    <dgm:cxn modelId="{D4B0E0BD-D165-4E6C-8EB2-283D544A9D92}" type="presParOf" srcId="{F1BE25D8-1A37-4BA8-B17E-69DEB8516D6C}" destId="{880BFB3A-F8D4-4173-9863-651BA67B2370}" srcOrd="1" destOrd="0" presId="urn:microsoft.com/office/officeart/2005/8/layout/hierarchy2"/>
    <dgm:cxn modelId="{D08B8560-9691-429D-95B8-BE6FAC3D3859}" type="presParOf" srcId="{880BFB3A-F8D4-4173-9863-651BA67B2370}" destId="{EFF3AC5D-A15D-45F6-872C-3350963B710E}" srcOrd="0" destOrd="0" presId="urn:microsoft.com/office/officeart/2005/8/layout/hierarchy2"/>
    <dgm:cxn modelId="{C7A24759-43DD-4DE6-94F2-FA24F83076AF}" type="presParOf" srcId="{880BFB3A-F8D4-4173-9863-651BA67B2370}" destId="{93D1AA9C-67AE-4058-AE99-162DE22419C7}" srcOrd="1" destOrd="0" presId="urn:microsoft.com/office/officeart/2005/8/layout/hierarchy2"/>
    <dgm:cxn modelId="{BFA3EE05-0ECD-43EB-BE16-66B4719F3455}" type="presParOf" srcId="{F1BE25D8-1A37-4BA8-B17E-69DEB8516D6C}" destId="{300D6AFF-D04A-45FD-B34B-73E900A0B3E6}" srcOrd="2" destOrd="0" presId="urn:microsoft.com/office/officeart/2005/8/layout/hierarchy2"/>
    <dgm:cxn modelId="{09C98AB0-C103-44FB-B7AD-79B6B7EBA62D}" type="presParOf" srcId="{300D6AFF-D04A-45FD-B34B-73E900A0B3E6}" destId="{FD3B36FB-03E3-4AD7-93B3-7ECB2555373F}" srcOrd="0" destOrd="0" presId="urn:microsoft.com/office/officeart/2005/8/layout/hierarchy2"/>
    <dgm:cxn modelId="{A48BE6EE-0CBD-4D01-BE53-D2B5CACC6019}" type="presParOf" srcId="{F1BE25D8-1A37-4BA8-B17E-69DEB8516D6C}" destId="{154A4C2C-E55B-49F2-97E9-46D878B90391}" srcOrd="3" destOrd="0" presId="urn:microsoft.com/office/officeart/2005/8/layout/hierarchy2"/>
    <dgm:cxn modelId="{C5D326C1-C750-410B-B50F-09BF41F44474}" type="presParOf" srcId="{154A4C2C-E55B-49F2-97E9-46D878B90391}" destId="{85C210F8-D13B-4704-BDF3-AB60538BD17F}" srcOrd="0" destOrd="0" presId="urn:microsoft.com/office/officeart/2005/8/layout/hierarchy2"/>
    <dgm:cxn modelId="{5C4FDFA9-7ED0-4678-B359-D91D27C62121}" type="presParOf" srcId="{154A4C2C-E55B-49F2-97E9-46D878B90391}" destId="{50EFF732-A1C7-4BFC-B515-17C65D6C414A}" srcOrd="1" destOrd="0" presId="urn:microsoft.com/office/officeart/2005/8/layout/hierarchy2"/>
    <dgm:cxn modelId="{BBD708A3-2D5F-41D7-94BA-4A6CC51E66C4}" type="presParOf" srcId="{F1BE25D8-1A37-4BA8-B17E-69DEB8516D6C}" destId="{0D4FEB7A-73F5-4EA0-9055-EC27727ABD9E}" srcOrd="4" destOrd="0" presId="urn:microsoft.com/office/officeart/2005/8/layout/hierarchy2"/>
    <dgm:cxn modelId="{07DAF34E-D37E-439A-8C56-852C122F291A}" type="presParOf" srcId="{0D4FEB7A-73F5-4EA0-9055-EC27727ABD9E}" destId="{514FF957-BAC7-4F83-9DCE-B88AB8F146AB}" srcOrd="0" destOrd="0" presId="urn:microsoft.com/office/officeart/2005/8/layout/hierarchy2"/>
    <dgm:cxn modelId="{C2B787B9-7486-4561-95FC-A018930E5AA3}" type="presParOf" srcId="{F1BE25D8-1A37-4BA8-B17E-69DEB8516D6C}" destId="{F55B5894-ABA0-4D94-9FD2-93E0700C2641}" srcOrd="5" destOrd="0" presId="urn:microsoft.com/office/officeart/2005/8/layout/hierarchy2"/>
    <dgm:cxn modelId="{7C504414-CA70-4A76-B9C4-E942F568777E}" type="presParOf" srcId="{F55B5894-ABA0-4D94-9FD2-93E0700C2641}" destId="{D3AB9E6C-EC41-4F9A-A233-45DC55E5FB9F}" srcOrd="0" destOrd="0" presId="urn:microsoft.com/office/officeart/2005/8/layout/hierarchy2"/>
    <dgm:cxn modelId="{C837034E-B0B3-431C-AA0B-ADC12D6572D0}" type="presParOf" srcId="{F55B5894-ABA0-4D94-9FD2-93E0700C2641}" destId="{A3A16AD2-91AF-41C5-A081-617677E1646A}" srcOrd="1" destOrd="0" presId="urn:microsoft.com/office/officeart/2005/8/layout/hierarchy2"/>
    <dgm:cxn modelId="{78D95E87-4FA4-4530-82D5-9E310D0F3F22}" type="presParOf" srcId="{1B5ADF96-8C10-493A-ACDF-F14E2A6E3AC8}" destId="{65AA7A15-7219-4E1C-9607-3D9DD52A3C48}" srcOrd="2" destOrd="0" presId="urn:microsoft.com/office/officeart/2005/8/layout/hierarchy2"/>
    <dgm:cxn modelId="{5159CC00-3FBC-49D6-A058-F2BEFED1E8FF}" type="presParOf" srcId="{65AA7A15-7219-4E1C-9607-3D9DD52A3C48}" destId="{73625A45-5E92-44FF-9E12-E91E3FDE8168}" srcOrd="0" destOrd="0" presId="urn:microsoft.com/office/officeart/2005/8/layout/hierarchy2"/>
    <dgm:cxn modelId="{400E70F7-8B63-47F5-8E87-19C4D4000709}" type="presParOf" srcId="{1B5ADF96-8C10-493A-ACDF-F14E2A6E3AC8}" destId="{18CCA5B9-DBD3-4AD1-BC82-50F8C7F347A6}" srcOrd="3" destOrd="0" presId="urn:microsoft.com/office/officeart/2005/8/layout/hierarchy2"/>
    <dgm:cxn modelId="{4246C6E4-ADAF-48E3-852C-90978D91DFA6}" type="presParOf" srcId="{18CCA5B9-DBD3-4AD1-BC82-50F8C7F347A6}" destId="{738651A2-E04A-4C90-932F-30E684A13E5A}" srcOrd="0" destOrd="0" presId="urn:microsoft.com/office/officeart/2005/8/layout/hierarchy2"/>
    <dgm:cxn modelId="{1245BEED-57DE-44CA-99B7-DCD1A8279EFE}" type="presParOf" srcId="{18CCA5B9-DBD3-4AD1-BC82-50F8C7F347A6}" destId="{32459232-BBA2-4810-9BD2-FD46872EB972}" srcOrd="1" destOrd="0" presId="urn:microsoft.com/office/officeart/2005/8/layout/hierarchy2"/>
    <dgm:cxn modelId="{4A868320-8BCC-4D04-B503-41F2E3A3D174}" type="presParOf" srcId="{32459232-BBA2-4810-9BD2-FD46872EB972}" destId="{DE98BC42-D9B3-4427-BC77-BF978C9299DB}" srcOrd="0" destOrd="0" presId="urn:microsoft.com/office/officeart/2005/8/layout/hierarchy2"/>
    <dgm:cxn modelId="{5962098E-2C3F-4C3A-92C0-DB8A2984ADFD}" type="presParOf" srcId="{DE98BC42-D9B3-4427-BC77-BF978C9299DB}" destId="{77DA42A1-7BB4-4BDA-BF93-E27FAE8D9627}" srcOrd="0" destOrd="0" presId="urn:microsoft.com/office/officeart/2005/8/layout/hierarchy2"/>
    <dgm:cxn modelId="{E8F2B998-F562-4838-ADBB-0CA7CAC5898A}" type="presParOf" srcId="{32459232-BBA2-4810-9BD2-FD46872EB972}" destId="{7247D87E-95FB-413B-B893-6BC804AA3031}" srcOrd="1" destOrd="0" presId="urn:microsoft.com/office/officeart/2005/8/layout/hierarchy2"/>
    <dgm:cxn modelId="{815C3AFA-0639-47CA-B5C1-AE861A79A795}" type="presParOf" srcId="{7247D87E-95FB-413B-B893-6BC804AA3031}" destId="{65CC646A-C97E-4DF6-9EFD-7213104F2335}" srcOrd="0" destOrd="0" presId="urn:microsoft.com/office/officeart/2005/8/layout/hierarchy2"/>
    <dgm:cxn modelId="{862691D1-8F94-4201-B30C-FCAF7C90B30C}" type="presParOf" srcId="{7247D87E-95FB-413B-B893-6BC804AA3031}" destId="{B4620D46-6658-4184-8CC3-3A64A1D34778}" srcOrd="1" destOrd="0" presId="urn:microsoft.com/office/officeart/2005/8/layout/hierarchy2"/>
    <dgm:cxn modelId="{FB490008-6A22-49FB-A721-1FA6CC432111}" type="presParOf" srcId="{32459232-BBA2-4810-9BD2-FD46872EB972}" destId="{AE2F70A0-5DB4-4FB2-842B-5662A7379DE0}" srcOrd="2" destOrd="0" presId="urn:microsoft.com/office/officeart/2005/8/layout/hierarchy2"/>
    <dgm:cxn modelId="{45526131-2163-4414-9E6E-76CB784CCCFA}" type="presParOf" srcId="{AE2F70A0-5DB4-4FB2-842B-5662A7379DE0}" destId="{EA214223-D59A-45F2-A2E2-6AAD8B9E58E2}" srcOrd="0" destOrd="0" presId="urn:microsoft.com/office/officeart/2005/8/layout/hierarchy2"/>
    <dgm:cxn modelId="{1255A45C-0CA4-498C-9F04-DB8515D527F1}" type="presParOf" srcId="{32459232-BBA2-4810-9BD2-FD46872EB972}" destId="{FC4E4FBD-291B-44EB-A583-24C7381E7259}" srcOrd="3" destOrd="0" presId="urn:microsoft.com/office/officeart/2005/8/layout/hierarchy2"/>
    <dgm:cxn modelId="{18B157CB-8198-43CE-97BA-9C7F4EC90449}" type="presParOf" srcId="{FC4E4FBD-291B-44EB-A583-24C7381E7259}" destId="{D4244391-AF85-4DAF-B56C-21A3BA908FF5}" srcOrd="0" destOrd="0" presId="urn:microsoft.com/office/officeart/2005/8/layout/hierarchy2"/>
    <dgm:cxn modelId="{9D1DD6B0-49A4-4D28-BF92-12CEF3C6EC86}" type="presParOf" srcId="{FC4E4FBD-291B-44EB-A583-24C7381E7259}" destId="{97647A46-4F3B-46BF-BE97-0C3544F691C8}" srcOrd="1" destOrd="0" presId="urn:microsoft.com/office/officeart/2005/8/layout/hierarchy2"/>
    <dgm:cxn modelId="{ABFC70E0-F759-47B4-ADD6-405135B88FDF}" type="presParOf" srcId="{32459232-BBA2-4810-9BD2-FD46872EB972}" destId="{05DB1BD3-6713-4F24-91C5-0CC565C9FBEF}" srcOrd="4" destOrd="0" presId="urn:microsoft.com/office/officeart/2005/8/layout/hierarchy2"/>
    <dgm:cxn modelId="{47E890FD-882A-4C1A-8716-78A06472F338}" type="presParOf" srcId="{05DB1BD3-6713-4F24-91C5-0CC565C9FBEF}" destId="{4CA730CD-4BFA-4C8F-9134-C754A57DF5C2}" srcOrd="0" destOrd="0" presId="urn:microsoft.com/office/officeart/2005/8/layout/hierarchy2"/>
    <dgm:cxn modelId="{77D29B22-7F85-4D6C-A72D-083FE8E39628}" type="presParOf" srcId="{32459232-BBA2-4810-9BD2-FD46872EB972}" destId="{901070FD-F5C1-4179-BB51-F7FCAA7A4701}" srcOrd="5" destOrd="0" presId="urn:microsoft.com/office/officeart/2005/8/layout/hierarchy2"/>
    <dgm:cxn modelId="{48CFE756-C052-41AD-9AFE-0E339C0D009D}" type="presParOf" srcId="{901070FD-F5C1-4179-BB51-F7FCAA7A4701}" destId="{E92A7C00-8C7F-4EB3-BF64-85B5FAFE95D3}" srcOrd="0" destOrd="0" presId="urn:microsoft.com/office/officeart/2005/8/layout/hierarchy2"/>
    <dgm:cxn modelId="{BCED341E-A5BC-4381-8C44-DF8CDA56E9BA}" type="presParOf" srcId="{901070FD-F5C1-4179-BB51-F7FCAA7A4701}" destId="{536F8590-41D8-4560-A5C0-153A5F5CBD62}" srcOrd="1" destOrd="0" presId="urn:microsoft.com/office/officeart/2005/8/layout/hierarchy2"/>
    <dgm:cxn modelId="{F291BE09-CAAB-4D12-ADD5-567B326FC936}" type="presParOf" srcId="{32459232-BBA2-4810-9BD2-FD46872EB972}" destId="{C8728B3C-CA29-447B-82CA-402F9128E11A}" srcOrd="6" destOrd="0" presId="urn:microsoft.com/office/officeart/2005/8/layout/hierarchy2"/>
    <dgm:cxn modelId="{F3DE197B-C894-4228-9E1E-AF490335AC16}" type="presParOf" srcId="{C8728B3C-CA29-447B-82CA-402F9128E11A}" destId="{8EEF97DD-B586-4ABF-80D6-E46E9E47EE43}" srcOrd="0" destOrd="0" presId="urn:microsoft.com/office/officeart/2005/8/layout/hierarchy2"/>
    <dgm:cxn modelId="{7F60648D-40E0-45D0-985D-005E8447214F}" type="presParOf" srcId="{32459232-BBA2-4810-9BD2-FD46872EB972}" destId="{A0E25DDF-9770-4D98-BE76-561EE073D5ED}" srcOrd="7" destOrd="0" presId="urn:microsoft.com/office/officeart/2005/8/layout/hierarchy2"/>
    <dgm:cxn modelId="{FF9E448E-74D3-499A-B265-AE6C7588F005}" type="presParOf" srcId="{A0E25DDF-9770-4D98-BE76-561EE073D5ED}" destId="{B09E4113-F61E-4999-83ED-B8D0761A4F4E}" srcOrd="0" destOrd="0" presId="urn:microsoft.com/office/officeart/2005/8/layout/hierarchy2"/>
    <dgm:cxn modelId="{313AFBFE-C715-4501-B6F0-EC6CBA4D039B}" type="presParOf" srcId="{A0E25DDF-9770-4D98-BE76-561EE073D5ED}" destId="{651A136E-02C0-4203-AAD7-C4E73AF91999}" srcOrd="1" destOrd="0" presId="urn:microsoft.com/office/officeart/2005/8/layout/hierarchy2"/>
    <dgm:cxn modelId="{C233745B-F3A6-4DDE-8ACD-2F0958C74404}" type="presParOf" srcId="{32459232-BBA2-4810-9BD2-FD46872EB972}" destId="{86BEE208-E61E-4897-8C44-1C7247364C24}" srcOrd="8" destOrd="0" presId="urn:microsoft.com/office/officeart/2005/8/layout/hierarchy2"/>
    <dgm:cxn modelId="{B8FAEDA0-B62B-4645-9E36-174472E550A8}" type="presParOf" srcId="{86BEE208-E61E-4897-8C44-1C7247364C24}" destId="{7FCE15F4-F620-4FA4-9D75-605173884C2E}" srcOrd="0" destOrd="0" presId="urn:microsoft.com/office/officeart/2005/8/layout/hierarchy2"/>
    <dgm:cxn modelId="{91970648-C48E-45C5-9E3C-FBEA37671574}" type="presParOf" srcId="{32459232-BBA2-4810-9BD2-FD46872EB972}" destId="{6C9D2CB3-A46C-4F03-9CFD-35F496738BEF}" srcOrd="9" destOrd="0" presId="urn:microsoft.com/office/officeart/2005/8/layout/hierarchy2"/>
    <dgm:cxn modelId="{FE573853-6CC8-4ABF-A1B8-377B04E312DE}" type="presParOf" srcId="{6C9D2CB3-A46C-4F03-9CFD-35F496738BEF}" destId="{E77430CC-C9E6-496B-9315-E3BEA27814DC}" srcOrd="0" destOrd="0" presId="urn:microsoft.com/office/officeart/2005/8/layout/hierarchy2"/>
    <dgm:cxn modelId="{E8F024E6-45EB-4189-83AE-CE2E1CEDC988}" type="presParOf" srcId="{6C9D2CB3-A46C-4F03-9CFD-35F496738BEF}" destId="{5A91AA93-9570-41F6-A4BA-54CDE49AC05C}" srcOrd="1" destOrd="0" presId="urn:microsoft.com/office/officeart/2005/8/layout/hierarchy2"/>
    <dgm:cxn modelId="{DFC2DFEB-1147-4EB1-A9B3-16FFE845388A}" type="presParOf" srcId="{32459232-BBA2-4810-9BD2-FD46872EB972}" destId="{9CA93DEB-CEB9-47BA-9131-D1A961C5B830}" srcOrd="10" destOrd="0" presId="urn:microsoft.com/office/officeart/2005/8/layout/hierarchy2"/>
    <dgm:cxn modelId="{0A5A1950-3CA7-4C5C-9732-1B5280B74052}" type="presParOf" srcId="{9CA93DEB-CEB9-47BA-9131-D1A961C5B830}" destId="{4F16FFC7-B55E-4589-A30E-4A5F29AC71C7}" srcOrd="0" destOrd="0" presId="urn:microsoft.com/office/officeart/2005/8/layout/hierarchy2"/>
    <dgm:cxn modelId="{52B6D838-00DE-49A2-A880-BBD969FF7016}" type="presParOf" srcId="{32459232-BBA2-4810-9BD2-FD46872EB972}" destId="{A84F2E27-62A8-4D27-BC50-3B132B024822}" srcOrd="11" destOrd="0" presId="urn:microsoft.com/office/officeart/2005/8/layout/hierarchy2"/>
    <dgm:cxn modelId="{9399269E-F398-4343-BF0D-33D453210360}" type="presParOf" srcId="{A84F2E27-62A8-4D27-BC50-3B132B024822}" destId="{B650D6E7-29BD-4333-9860-DB0888C25D76}" srcOrd="0" destOrd="0" presId="urn:microsoft.com/office/officeart/2005/8/layout/hierarchy2"/>
    <dgm:cxn modelId="{D6984D04-A38F-4A6F-9ADA-6E278FC793D9}" type="presParOf" srcId="{A84F2E27-62A8-4D27-BC50-3B132B024822}" destId="{9D11AFE2-C001-4DF1-A30B-219B1BEEAF8C}" srcOrd="1" destOrd="0" presId="urn:microsoft.com/office/officeart/2005/8/layout/hierarchy2"/>
    <dgm:cxn modelId="{2F16D30C-7C14-47C3-8ACA-E4D617DB7D23}" type="presParOf" srcId="{1B5ADF96-8C10-493A-ACDF-F14E2A6E3AC8}" destId="{23899782-E8A9-4FE1-80CB-1F176B2F661E}" srcOrd="4" destOrd="0" presId="urn:microsoft.com/office/officeart/2005/8/layout/hierarchy2"/>
    <dgm:cxn modelId="{3225138B-4F1B-4F40-B964-48607354A0D2}" type="presParOf" srcId="{23899782-E8A9-4FE1-80CB-1F176B2F661E}" destId="{A5AFAC51-536E-4752-AA8C-1362D5C8FB51}" srcOrd="0" destOrd="0" presId="urn:microsoft.com/office/officeart/2005/8/layout/hierarchy2"/>
    <dgm:cxn modelId="{BAE90D9A-7602-4349-9B3C-AA84894435FE}" type="presParOf" srcId="{1B5ADF96-8C10-493A-ACDF-F14E2A6E3AC8}" destId="{6BE1CE06-59E1-4A0F-A1EC-0F67D0ACA07A}" srcOrd="5" destOrd="0" presId="urn:microsoft.com/office/officeart/2005/8/layout/hierarchy2"/>
    <dgm:cxn modelId="{6E32112F-DB3B-4E22-B50B-4995350FB7AA}" type="presParOf" srcId="{6BE1CE06-59E1-4A0F-A1EC-0F67D0ACA07A}" destId="{CA966A23-A05C-4979-B6A7-647C00E3B9B1}" srcOrd="0" destOrd="0" presId="urn:microsoft.com/office/officeart/2005/8/layout/hierarchy2"/>
    <dgm:cxn modelId="{A45D56B2-22A3-4EB3-A0E5-67928EDC0B7A}" type="presParOf" srcId="{6BE1CE06-59E1-4A0F-A1EC-0F67D0ACA07A}" destId="{35EDB825-A8C0-42AE-9244-6E59C18A1850}" srcOrd="1" destOrd="0" presId="urn:microsoft.com/office/officeart/2005/8/layout/hierarchy2"/>
    <dgm:cxn modelId="{F7D4916B-983D-40B8-8193-F864D9580F8A}" type="presParOf" srcId="{35EDB825-A8C0-42AE-9244-6E59C18A1850}" destId="{0701F937-D3F7-4806-BEFC-42A4480824D7}" srcOrd="0" destOrd="0" presId="urn:microsoft.com/office/officeart/2005/8/layout/hierarchy2"/>
    <dgm:cxn modelId="{432BDFB0-08C9-46FF-B38B-876BC098E427}" type="presParOf" srcId="{0701F937-D3F7-4806-BEFC-42A4480824D7}" destId="{A9E20A68-4902-44D4-92B2-F1323382D272}" srcOrd="0" destOrd="0" presId="urn:microsoft.com/office/officeart/2005/8/layout/hierarchy2"/>
    <dgm:cxn modelId="{F4CB4FA0-F230-4392-B1F2-6089E611ACDD}" type="presParOf" srcId="{35EDB825-A8C0-42AE-9244-6E59C18A1850}" destId="{377CF241-AABA-49DD-A9F0-A24FBD64C244}" srcOrd="1" destOrd="0" presId="urn:microsoft.com/office/officeart/2005/8/layout/hierarchy2"/>
    <dgm:cxn modelId="{DEB47DC4-30A7-4762-A177-984C56A6BDC4}" type="presParOf" srcId="{377CF241-AABA-49DD-A9F0-A24FBD64C244}" destId="{6C519008-A9DD-48E2-AD50-95D99734065E}" srcOrd="0" destOrd="0" presId="urn:microsoft.com/office/officeart/2005/8/layout/hierarchy2"/>
    <dgm:cxn modelId="{1A19A231-8D83-49BB-94C4-D26003491C55}" type="presParOf" srcId="{377CF241-AABA-49DD-A9F0-A24FBD64C244}" destId="{4EE0C33E-54E8-41B2-938F-5D689F7396A4}" srcOrd="1" destOrd="0" presId="urn:microsoft.com/office/officeart/2005/8/layout/hierarchy2"/>
    <dgm:cxn modelId="{26FFF1D9-7D9B-4ECB-B27A-FA6845119310}" type="presParOf" srcId="{35EDB825-A8C0-42AE-9244-6E59C18A1850}" destId="{A7F9EEB6-4D39-4A6C-BA2E-264B63817DE7}" srcOrd="2" destOrd="0" presId="urn:microsoft.com/office/officeart/2005/8/layout/hierarchy2"/>
    <dgm:cxn modelId="{265A9509-015D-44A2-8C39-99FF858625B0}" type="presParOf" srcId="{A7F9EEB6-4D39-4A6C-BA2E-264B63817DE7}" destId="{58496979-A79A-403A-8B97-D568D16C19FB}" srcOrd="0" destOrd="0" presId="urn:microsoft.com/office/officeart/2005/8/layout/hierarchy2"/>
    <dgm:cxn modelId="{B103F515-AB1A-4402-A310-10084080075F}" type="presParOf" srcId="{35EDB825-A8C0-42AE-9244-6E59C18A1850}" destId="{73593A67-BC82-4C77-925B-E9AA9D2503C3}" srcOrd="3" destOrd="0" presId="urn:microsoft.com/office/officeart/2005/8/layout/hierarchy2"/>
    <dgm:cxn modelId="{CA32F37E-2051-47BB-B69E-938F6738E968}" type="presParOf" srcId="{73593A67-BC82-4C77-925B-E9AA9D2503C3}" destId="{356BBD45-77F8-4C87-9480-346396CDFA12}" srcOrd="0" destOrd="0" presId="urn:microsoft.com/office/officeart/2005/8/layout/hierarchy2"/>
    <dgm:cxn modelId="{A5C2DCBC-CB24-452A-901D-EBEB2170802E}" type="presParOf" srcId="{73593A67-BC82-4C77-925B-E9AA9D2503C3}" destId="{21B38AEC-131A-4B76-B8EB-99ACCECB7AC2}" srcOrd="1" destOrd="0" presId="urn:microsoft.com/office/officeart/2005/8/layout/hierarchy2"/>
    <dgm:cxn modelId="{5712D1D0-A47D-4791-9133-6EA37750A02E}" type="presParOf" srcId="{1B5ADF96-8C10-493A-ACDF-F14E2A6E3AC8}" destId="{9CFAACA5-5CF0-4940-AAB7-89B740869F41}" srcOrd="6" destOrd="0" presId="urn:microsoft.com/office/officeart/2005/8/layout/hierarchy2"/>
    <dgm:cxn modelId="{63C7121B-F89D-4F73-BDF3-468B1D741FCD}" type="presParOf" srcId="{9CFAACA5-5CF0-4940-AAB7-89B740869F41}" destId="{0C90B040-D015-4AEF-A7CD-0FEBEF635BBD}" srcOrd="0" destOrd="0" presId="urn:microsoft.com/office/officeart/2005/8/layout/hierarchy2"/>
    <dgm:cxn modelId="{7C70FC23-17DE-4375-BF14-3D9887C7B8A7}" type="presParOf" srcId="{1B5ADF96-8C10-493A-ACDF-F14E2A6E3AC8}" destId="{5F1470A0-4541-44C4-AEDB-C4674A09447F}" srcOrd="7" destOrd="0" presId="urn:microsoft.com/office/officeart/2005/8/layout/hierarchy2"/>
    <dgm:cxn modelId="{DF116686-DA96-491D-8C77-C584CC15D5DC}" type="presParOf" srcId="{5F1470A0-4541-44C4-AEDB-C4674A09447F}" destId="{C3C0313E-5D01-44C3-8BCF-8A21C16E3CC1}" srcOrd="0" destOrd="0" presId="urn:microsoft.com/office/officeart/2005/8/layout/hierarchy2"/>
    <dgm:cxn modelId="{9E48333E-FA69-4A5B-AD7C-D3AFE845B4A0}" type="presParOf" srcId="{5F1470A0-4541-44C4-AEDB-C4674A09447F}" destId="{8FC56A29-FC35-4D2E-90A8-9605A9A73744}" srcOrd="1" destOrd="0" presId="urn:microsoft.com/office/officeart/2005/8/layout/hierarchy2"/>
    <dgm:cxn modelId="{08E1CE4F-16DE-48BE-85AC-3A5B2ECC7FFC}" type="presParOf" srcId="{8FC56A29-FC35-4D2E-90A8-9605A9A73744}" destId="{5E27A155-7C62-4013-A357-A130F7F00084}" srcOrd="0" destOrd="0" presId="urn:microsoft.com/office/officeart/2005/8/layout/hierarchy2"/>
    <dgm:cxn modelId="{00FC0BC4-7103-4515-85AD-F8C0B702FC23}" type="presParOf" srcId="{5E27A155-7C62-4013-A357-A130F7F00084}" destId="{54612134-7A57-4024-BD75-699CECDABDBE}" srcOrd="0" destOrd="0" presId="urn:microsoft.com/office/officeart/2005/8/layout/hierarchy2"/>
    <dgm:cxn modelId="{BF41AD42-5E26-4D81-B1FF-21D68A77AB37}" type="presParOf" srcId="{8FC56A29-FC35-4D2E-90A8-9605A9A73744}" destId="{FBD88536-018C-44E2-8A01-15D49F556523}" srcOrd="1" destOrd="0" presId="urn:microsoft.com/office/officeart/2005/8/layout/hierarchy2"/>
    <dgm:cxn modelId="{989A1E12-F6AE-4046-BDE8-75A771CB004D}" type="presParOf" srcId="{FBD88536-018C-44E2-8A01-15D49F556523}" destId="{3A92B282-4334-4DCB-9DD0-DD6E143AB400}" srcOrd="0" destOrd="0" presId="urn:microsoft.com/office/officeart/2005/8/layout/hierarchy2"/>
    <dgm:cxn modelId="{A7B00C51-A1D6-4621-9F67-7B7B13AF89DD}" type="presParOf" srcId="{FBD88536-018C-44E2-8A01-15D49F556523}" destId="{5AD27CAE-E310-4456-8B83-241CF682D967}" srcOrd="1" destOrd="0" presId="urn:microsoft.com/office/officeart/2005/8/layout/hierarchy2"/>
    <dgm:cxn modelId="{706F281C-71A7-4211-A51C-151EAF07EE22}" type="presParOf" srcId="{8FC56A29-FC35-4D2E-90A8-9605A9A73744}" destId="{3B4182D8-893A-4536-B79F-DE395061B3D2}" srcOrd="2" destOrd="0" presId="urn:microsoft.com/office/officeart/2005/8/layout/hierarchy2"/>
    <dgm:cxn modelId="{B0398110-6993-4A64-83C3-2FE910E8C2C2}" type="presParOf" srcId="{3B4182D8-893A-4536-B79F-DE395061B3D2}" destId="{51975A29-5B47-4DB1-B64D-4D190D02DCBC}" srcOrd="0" destOrd="0" presId="urn:microsoft.com/office/officeart/2005/8/layout/hierarchy2"/>
    <dgm:cxn modelId="{A90917F6-74C2-475A-8C20-2C00A8E2C79A}" type="presParOf" srcId="{8FC56A29-FC35-4D2E-90A8-9605A9A73744}" destId="{980CED77-7B02-4A0D-B2D1-233F131C63D4}" srcOrd="3" destOrd="0" presId="urn:microsoft.com/office/officeart/2005/8/layout/hierarchy2"/>
    <dgm:cxn modelId="{AA6C2493-D12F-400A-BC31-3D9BD7B68068}" type="presParOf" srcId="{980CED77-7B02-4A0D-B2D1-233F131C63D4}" destId="{06A84D6C-1260-409B-91A0-B7651D607315}" srcOrd="0" destOrd="0" presId="urn:microsoft.com/office/officeart/2005/8/layout/hierarchy2"/>
    <dgm:cxn modelId="{1B8EDD6F-E0E5-41DD-BE2E-68C32ECCEFCE}" type="presParOf" srcId="{980CED77-7B02-4A0D-B2D1-233F131C63D4}" destId="{EE4DAA77-5F09-4649-A7F3-80D542EEECD1}" srcOrd="1" destOrd="0" presId="urn:microsoft.com/office/officeart/2005/8/layout/hierarchy2"/>
    <dgm:cxn modelId="{D693C7AD-1F03-4E6D-9586-F9AA5D80A069}" type="presParOf" srcId="{1B5ADF96-8C10-493A-ACDF-F14E2A6E3AC8}" destId="{403FD0E5-D4EF-4DD3-98D1-DB2A5DCA0C66}" srcOrd="8" destOrd="0" presId="urn:microsoft.com/office/officeart/2005/8/layout/hierarchy2"/>
    <dgm:cxn modelId="{F2772565-6DAC-4F52-89D5-89EF8FA8D939}" type="presParOf" srcId="{403FD0E5-D4EF-4DD3-98D1-DB2A5DCA0C66}" destId="{28A6DDD8-5F90-45E8-A42F-CFD77D9882C5}" srcOrd="0" destOrd="0" presId="urn:microsoft.com/office/officeart/2005/8/layout/hierarchy2"/>
    <dgm:cxn modelId="{C6899B14-E3C9-4A25-A55D-89A28773109B}" type="presParOf" srcId="{1B5ADF96-8C10-493A-ACDF-F14E2A6E3AC8}" destId="{1DD9A79C-8740-4F9D-99A0-7D8EA75595C6}" srcOrd="9" destOrd="0" presId="urn:microsoft.com/office/officeart/2005/8/layout/hierarchy2"/>
    <dgm:cxn modelId="{25E0F4FF-F1E1-4164-8935-38450367B79B}" type="presParOf" srcId="{1DD9A79C-8740-4F9D-99A0-7D8EA75595C6}" destId="{E9B2C837-1F64-410C-AD04-1147A53DFFD4}" srcOrd="0" destOrd="0" presId="urn:microsoft.com/office/officeart/2005/8/layout/hierarchy2"/>
    <dgm:cxn modelId="{CC356EF6-85DE-4D94-AC74-6BD017E19E46}" type="presParOf" srcId="{1DD9A79C-8740-4F9D-99A0-7D8EA75595C6}" destId="{B6B61393-9D43-403D-ACA4-D74363AFEBCD}" srcOrd="1" destOrd="0" presId="urn:microsoft.com/office/officeart/2005/8/layout/hierarchy2"/>
    <dgm:cxn modelId="{80810100-171A-477C-806F-317F4CF30BA5}" type="presParOf" srcId="{B6B61393-9D43-403D-ACA4-D74363AFEBCD}" destId="{38E84CD5-4D48-439C-8839-E7321DE5BB1D}" srcOrd="0" destOrd="0" presId="urn:microsoft.com/office/officeart/2005/8/layout/hierarchy2"/>
    <dgm:cxn modelId="{E2BB558E-39E3-40B2-BDB7-3C316F9B4F76}" type="presParOf" srcId="{38E84CD5-4D48-439C-8839-E7321DE5BB1D}" destId="{DD8944FC-F454-4119-A7C5-B1B3B2EDE26A}" srcOrd="0" destOrd="0" presId="urn:microsoft.com/office/officeart/2005/8/layout/hierarchy2"/>
    <dgm:cxn modelId="{2FEDAF0C-C226-46A9-B5C7-26F0678CC4B5}" type="presParOf" srcId="{B6B61393-9D43-403D-ACA4-D74363AFEBCD}" destId="{FD6A97C4-CECA-4BC2-B011-0D3ABF0C69D7}" srcOrd="1" destOrd="0" presId="urn:microsoft.com/office/officeart/2005/8/layout/hierarchy2"/>
    <dgm:cxn modelId="{3D1B36AA-E3EA-466E-9738-CCB32EB1FC95}" type="presParOf" srcId="{FD6A97C4-CECA-4BC2-B011-0D3ABF0C69D7}" destId="{F451E5B2-60F1-40F7-A5D3-87A45B3F6BFA}" srcOrd="0" destOrd="0" presId="urn:microsoft.com/office/officeart/2005/8/layout/hierarchy2"/>
    <dgm:cxn modelId="{CDD9BDA3-BC9A-4E17-9E32-BB4B33FEF509}" type="presParOf" srcId="{FD6A97C4-CECA-4BC2-B011-0D3ABF0C69D7}" destId="{75FDEF1B-FDAC-4FDB-A985-5D01C33AED41}" srcOrd="1" destOrd="0" presId="urn:microsoft.com/office/officeart/2005/8/layout/hierarchy2"/>
    <dgm:cxn modelId="{936243F1-0A81-4A70-A739-8360C17C6A1D}" type="presParOf" srcId="{B6B61393-9D43-403D-ACA4-D74363AFEBCD}" destId="{444246F6-50F7-46F0-BE1F-733631F5E506}" srcOrd="2" destOrd="0" presId="urn:microsoft.com/office/officeart/2005/8/layout/hierarchy2"/>
    <dgm:cxn modelId="{B67DD733-431A-4B7D-9316-F8EDA4E3C737}" type="presParOf" srcId="{444246F6-50F7-46F0-BE1F-733631F5E506}" destId="{AAA28B32-C1B8-4D7B-948F-26896C8EA7C0}" srcOrd="0" destOrd="0" presId="urn:microsoft.com/office/officeart/2005/8/layout/hierarchy2"/>
    <dgm:cxn modelId="{684C8B59-8CDB-4978-8A83-1CCAB120763D}" type="presParOf" srcId="{B6B61393-9D43-403D-ACA4-D74363AFEBCD}" destId="{78CBD835-A943-4C39-B319-488554BD85EF}" srcOrd="3" destOrd="0" presId="urn:microsoft.com/office/officeart/2005/8/layout/hierarchy2"/>
    <dgm:cxn modelId="{EC94E4BE-117A-4C1C-9AA4-D942486297D3}" type="presParOf" srcId="{78CBD835-A943-4C39-B319-488554BD85EF}" destId="{589BBFB8-B017-4B84-B432-3ECFDB7A6DA5}" srcOrd="0" destOrd="0" presId="urn:microsoft.com/office/officeart/2005/8/layout/hierarchy2"/>
    <dgm:cxn modelId="{3D09D1E7-73DE-4638-86EB-FE88C1087506}" type="presParOf" srcId="{78CBD835-A943-4C39-B319-488554BD85EF}" destId="{8D3A592D-89A9-406F-A877-8C0BD9A738D5}" srcOrd="1" destOrd="0" presId="urn:microsoft.com/office/officeart/2005/8/layout/hierarchy2"/>
    <dgm:cxn modelId="{EC3FF03F-5034-46E2-B060-C3001046BCC8}" type="presParOf" srcId="{C76EF081-2043-46ED-82C3-26669A30E1E4}" destId="{D0AB43B5-B64F-4240-BE77-B214EC269F7B}" srcOrd="2" destOrd="0" presId="urn:microsoft.com/office/officeart/2005/8/layout/hierarchy2"/>
    <dgm:cxn modelId="{BDF59B8C-27B2-40DB-924E-35686B5A6385}" type="presParOf" srcId="{D0AB43B5-B64F-4240-BE77-B214EC269F7B}" destId="{8A8348A1-E7FB-48DC-9D82-F6CEF84C75B1}" srcOrd="0" destOrd="0" presId="urn:microsoft.com/office/officeart/2005/8/layout/hierarchy2"/>
    <dgm:cxn modelId="{45C88C1A-7F55-42DC-9C45-8142FE36F09B}" type="presParOf" srcId="{C76EF081-2043-46ED-82C3-26669A30E1E4}" destId="{C26B9083-0DFF-40F1-A5FF-42B9DB552430}" srcOrd="3" destOrd="0" presId="urn:microsoft.com/office/officeart/2005/8/layout/hierarchy2"/>
    <dgm:cxn modelId="{9C0C00E0-DE27-4413-8B54-C3327DA9906B}" type="presParOf" srcId="{C26B9083-0DFF-40F1-A5FF-42B9DB552430}" destId="{34314B32-B12C-45AE-AFBF-5B090031CB24}" srcOrd="0" destOrd="0" presId="urn:microsoft.com/office/officeart/2005/8/layout/hierarchy2"/>
    <dgm:cxn modelId="{6DF7C14E-CDC6-4694-AF8C-9BB74C74D215}" type="presParOf" srcId="{C26B9083-0DFF-40F1-A5FF-42B9DB552430}" destId="{B913AEE7-2CF2-4BB4-BC69-1CCBFA5ACF86}" srcOrd="1" destOrd="0" presId="urn:microsoft.com/office/officeart/2005/8/layout/hierarchy2"/>
    <dgm:cxn modelId="{DA28DB1B-F418-48C1-99C4-5E3F45270E75}" type="presParOf" srcId="{B913AEE7-2CF2-4BB4-BC69-1CCBFA5ACF86}" destId="{7322DDBC-82F7-4D8B-934D-D9A822BDF823}" srcOrd="0" destOrd="0" presId="urn:microsoft.com/office/officeart/2005/8/layout/hierarchy2"/>
    <dgm:cxn modelId="{949ACBB0-63EE-4C8B-804A-9F3A29316139}" type="presParOf" srcId="{7322DDBC-82F7-4D8B-934D-D9A822BDF823}" destId="{DD312A57-10A6-46E2-A7CE-0A11908F82D9}" srcOrd="0" destOrd="0" presId="urn:microsoft.com/office/officeart/2005/8/layout/hierarchy2"/>
    <dgm:cxn modelId="{679EAE03-DE5A-49DC-8166-AC18DA9DE91E}" type="presParOf" srcId="{B913AEE7-2CF2-4BB4-BC69-1CCBFA5ACF86}" destId="{3EC857C0-417F-4504-BBF8-EF867DD47184}" srcOrd="1" destOrd="0" presId="urn:microsoft.com/office/officeart/2005/8/layout/hierarchy2"/>
    <dgm:cxn modelId="{6577452B-341D-480F-BAB1-6437B856A00F}" type="presParOf" srcId="{3EC857C0-417F-4504-BBF8-EF867DD47184}" destId="{AF378789-1F9A-4384-ADEB-63031E904FF7}" srcOrd="0" destOrd="0" presId="urn:microsoft.com/office/officeart/2005/8/layout/hierarchy2"/>
    <dgm:cxn modelId="{DA7D8FB5-D7F1-4B60-B32F-BF5D0C084569}" type="presParOf" srcId="{3EC857C0-417F-4504-BBF8-EF867DD47184}" destId="{D3E941B3-7DA3-4106-B272-3BD0CDDEB762}" srcOrd="1" destOrd="0" presId="urn:microsoft.com/office/officeart/2005/8/layout/hierarchy2"/>
    <dgm:cxn modelId="{D480C87E-6694-40A7-87EA-19EA73A2BBD3}" type="presParOf" srcId="{D3E941B3-7DA3-4106-B272-3BD0CDDEB762}" destId="{4249218A-F12A-45D8-9B70-AB1E91BCD402}" srcOrd="0" destOrd="0" presId="urn:microsoft.com/office/officeart/2005/8/layout/hierarchy2"/>
    <dgm:cxn modelId="{A25C8B50-6747-4EEF-8F3B-1F75E3547F68}" type="presParOf" srcId="{4249218A-F12A-45D8-9B70-AB1E91BCD402}" destId="{2CF0A7D5-A090-444A-BFC9-8255D5D03613}" srcOrd="0" destOrd="0" presId="urn:microsoft.com/office/officeart/2005/8/layout/hierarchy2"/>
    <dgm:cxn modelId="{3302CE70-9937-4056-B69E-E672294CE4F1}" type="presParOf" srcId="{D3E941B3-7DA3-4106-B272-3BD0CDDEB762}" destId="{0C647FE0-D2B8-4380-96E5-ED883980D729}" srcOrd="1" destOrd="0" presId="urn:microsoft.com/office/officeart/2005/8/layout/hierarchy2"/>
    <dgm:cxn modelId="{AEBF277D-DF35-4838-96C1-B18C8B21669F}" type="presParOf" srcId="{0C647FE0-D2B8-4380-96E5-ED883980D729}" destId="{BF5B03B2-28AB-4A66-8182-D63D6629D71A}" srcOrd="0" destOrd="0" presId="urn:microsoft.com/office/officeart/2005/8/layout/hierarchy2"/>
    <dgm:cxn modelId="{6B4184B9-3BB9-4C05-900D-806D0C0BEE4A}" type="presParOf" srcId="{0C647FE0-D2B8-4380-96E5-ED883980D729}" destId="{2B378446-7D2D-43B4-BA5F-6731687DF375}" srcOrd="1" destOrd="0" presId="urn:microsoft.com/office/officeart/2005/8/layout/hierarchy2"/>
    <dgm:cxn modelId="{FC0A2944-F205-4211-A305-8E6E6C65C0FD}" type="presParOf" srcId="{D3E941B3-7DA3-4106-B272-3BD0CDDEB762}" destId="{32D7C538-05C7-48CA-A513-604E2EF69F3A}" srcOrd="2" destOrd="0" presId="urn:microsoft.com/office/officeart/2005/8/layout/hierarchy2"/>
    <dgm:cxn modelId="{D5A9EC31-9300-4880-8323-0B5DEC5B835A}" type="presParOf" srcId="{32D7C538-05C7-48CA-A513-604E2EF69F3A}" destId="{081AE6F3-97D3-4DF7-B7CD-575CBF13A8F0}" srcOrd="0" destOrd="0" presId="urn:microsoft.com/office/officeart/2005/8/layout/hierarchy2"/>
    <dgm:cxn modelId="{D920D168-4F9D-46AE-81FA-3065D1B3BF47}" type="presParOf" srcId="{D3E941B3-7DA3-4106-B272-3BD0CDDEB762}" destId="{563AFAA9-7925-43F1-B7E6-329DA57ABDDE}" srcOrd="3" destOrd="0" presId="urn:microsoft.com/office/officeart/2005/8/layout/hierarchy2"/>
    <dgm:cxn modelId="{93A3799D-BBD4-437B-AE59-5C0BC426A1C3}" type="presParOf" srcId="{563AFAA9-7925-43F1-B7E6-329DA57ABDDE}" destId="{179AD660-770F-45F7-9057-D7219C8AF646}" srcOrd="0" destOrd="0" presId="urn:microsoft.com/office/officeart/2005/8/layout/hierarchy2"/>
    <dgm:cxn modelId="{3E2EC882-CCA8-41B2-A563-801BB948B083}" type="presParOf" srcId="{563AFAA9-7925-43F1-B7E6-329DA57ABDDE}" destId="{9EF16518-EC40-46F9-8189-08FB363C0BBE}" srcOrd="1" destOrd="0" presId="urn:microsoft.com/office/officeart/2005/8/layout/hierarchy2"/>
    <dgm:cxn modelId="{B9E3E4BB-3F55-40BB-9E5F-DBA2325E5030}" type="presParOf" srcId="{D3E941B3-7DA3-4106-B272-3BD0CDDEB762}" destId="{DC711E2B-CD98-42D6-A6C5-0FCED3BBE131}" srcOrd="4" destOrd="0" presId="urn:microsoft.com/office/officeart/2005/8/layout/hierarchy2"/>
    <dgm:cxn modelId="{C3746ADC-B325-4868-A8FE-251F154AEE1F}" type="presParOf" srcId="{DC711E2B-CD98-42D6-A6C5-0FCED3BBE131}" destId="{76EF3746-9EB9-4D20-AC66-CAE520826420}" srcOrd="0" destOrd="0" presId="urn:microsoft.com/office/officeart/2005/8/layout/hierarchy2"/>
    <dgm:cxn modelId="{E202D071-0A77-40C5-92E0-DA64436019DE}" type="presParOf" srcId="{D3E941B3-7DA3-4106-B272-3BD0CDDEB762}" destId="{55FCF4B8-F3D8-4EBF-A2B9-2AA1BAD48413}" srcOrd="5" destOrd="0" presId="urn:microsoft.com/office/officeart/2005/8/layout/hierarchy2"/>
    <dgm:cxn modelId="{0D563F85-9327-4076-A737-8C78AB57ABA7}" type="presParOf" srcId="{55FCF4B8-F3D8-4EBF-A2B9-2AA1BAD48413}" destId="{3DFC2B65-EA7D-43DD-B22F-54C326A2BDB0}" srcOrd="0" destOrd="0" presId="urn:microsoft.com/office/officeart/2005/8/layout/hierarchy2"/>
    <dgm:cxn modelId="{5EDA94CC-C277-44B4-8D18-788296E12F7B}" type="presParOf" srcId="{55FCF4B8-F3D8-4EBF-A2B9-2AA1BAD48413}" destId="{79D42FF7-2CDA-4F69-9769-DD5D707DF68B}" srcOrd="1" destOrd="0" presId="urn:microsoft.com/office/officeart/2005/8/layout/hierarchy2"/>
    <dgm:cxn modelId="{13F60BAD-DB82-40AB-AF6B-0C287C81C892}" type="presParOf" srcId="{B913AEE7-2CF2-4BB4-BC69-1CCBFA5ACF86}" destId="{562EA24C-E8EE-469D-B345-CD77CED3AE31}" srcOrd="2" destOrd="0" presId="urn:microsoft.com/office/officeart/2005/8/layout/hierarchy2"/>
    <dgm:cxn modelId="{8C103DD6-7068-478B-86AE-4E7BE6CCF911}" type="presParOf" srcId="{562EA24C-E8EE-469D-B345-CD77CED3AE31}" destId="{8D5DC3CE-21AF-427E-B7A5-4F3B3CA2EC20}" srcOrd="0" destOrd="0" presId="urn:microsoft.com/office/officeart/2005/8/layout/hierarchy2"/>
    <dgm:cxn modelId="{D6EBB649-EFAE-4540-AB40-7F2F468408D7}" type="presParOf" srcId="{B913AEE7-2CF2-4BB4-BC69-1CCBFA5ACF86}" destId="{9049AC81-6AA4-4E58-9541-37F14016B309}" srcOrd="3" destOrd="0" presId="urn:microsoft.com/office/officeart/2005/8/layout/hierarchy2"/>
    <dgm:cxn modelId="{18C3E2DC-59C2-4112-B936-5A9417D3189A}" type="presParOf" srcId="{9049AC81-6AA4-4E58-9541-37F14016B309}" destId="{0AB386CD-C032-4BB2-83C7-F83157ACDA8E}" srcOrd="0" destOrd="0" presId="urn:microsoft.com/office/officeart/2005/8/layout/hierarchy2"/>
    <dgm:cxn modelId="{011080FB-B6DF-4147-9B80-827410C868D8}" type="presParOf" srcId="{9049AC81-6AA4-4E58-9541-37F14016B309}" destId="{50FAF9EF-E231-402F-88A1-567A7887317D}" srcOrd="1" destOrd="0" presId="urn:microsoft.com/office/officeart/2005/8/layout/hierarchy2"/>
    <dgm:cxn modelId="{9066EFBB-EC3F-4F8F-BF1F-049A8E388D0E}" type="presParOf" srcId="{50FAF9EF-E231-402F-88A1-567A7887317D}" destId="{B2B61085-A463-4407-AE2F-D77FDEBFD9AF}" srcOrd="0" destOrd="0" presId="urn:microsoft.com/office/officeart/2005/8/layout/hierarchy2"/>
    <dgm:cxn modelId="{DF410188-282A-4EC0-A08A-EA8284FD6055}" type="presParOf" srcId="{B2B61085-A463-4407-AE2F-D77FDEBFD9AF}" destId="{045B3D2D-97AF-471C-A089-D6CF50AC867A}" srcOrd="0" destOrd="0" presId="urn:microsoft.com/office/officeart/2005/8/layout/hierarchy2"/>
    <dgm:cxn modelId="{B88D113A-B7B3-4A87-B6C2-5CDFED4E97C9}" type="presParOf" srcId="{50FAF9EF-E231-402F-88A1-567A7887317D}" destId="{FFF5ECC1-8210-45F8-A160-2B22591B3CB1}" srcOrd="1" destOrd="0" presId="urn:microsoft.com/office/officeart/2005/8/layout/hierarchy2"/>
    <dgm:cxn modelId="{57930DA6-3840-4E0A-9B1C-E7F68E334222}" type="presParOf" srcId="{FFF5ECC1-8210-45F8-A160-2B22591B3CB1}" destId="{B9B3A977-7730-4640-B014-CD9D38F48F37}" srcOrd="0" destOrd="0" presId="urn:microsoft.com/office/officeart/2005/8/layout/hierarchy2"/>
    <dgm:cxn modelId="{46CA8766-BE3E-4DCF-AAB7-31D03B005CC9}" type="presParOf" srcId="{FFF5ECC1-8210-45F8-A160-2B22591B3CB1}" destId="{A4611295-8C84-42E9-890C-FE04F919E24E}" srcOrd="1" destOrd="0" presId="urn:microsoft.com/office/officeart/2005/8/layout/hierarchy2"/>
    <dgm:cxn modelId="{5B0DB1CB-F57D-4D22-A1CD-6A080F4460E6}" type="presParOf" srcId="{50FAF9EF-E231-402F-88A1-567A7887317D}" destId="{7DB5F1B0-E0D7-479D-8290-278DB926BA02}" srcOrd="2" destOrd="0" presId="urn:microsoft.com/office/officeart/2005/8/layout/hierarchy2"/>
    <dgm:cxn modelId="{4C9D6293-D1F2-4C21-8832-A28647383A21}" type="presParOf" srcId="{7DB5F1B0-E0D7-479D-8290-278DB926BA02}" destId="{4B54ACD0-CCC7-400F-A2EC-36643C795DA5}" srcOrd="0" destOrd="0" presId="urn:microsoft.com/office/officeart/2005/8/layout/hierarchy2"/>
    <dgm:cxn modelId="{DACF7A53-5132-4238-B703-4E40B2E09D19}" type="presParOf" srcId="{50FAF9EF-E231-402F-88A1-567A7887317D}" destId="{4E3424F2-D0F5-4A20-8893-69CAA351C80D}" srcOrd="3" destOrd="0" presId="urn:microsoft.com/office/officeart/2005/8/layout/hierarchy2"/>
    <dgm:cxn modelId="{0C701269-EACE-4522-816D-96B47C54A3C7}" type="presParOf" srcId="{4E3424F2-D0F5-4A20-8893-69CAA351C80D}" destId="{9A8179D1-A932-4B65-82FD-A38131053B3A}" srcOrd="0" destOrd="0" presId="urn:microsoft.com/office/officeart/2005/8/layout/hierarchy2"/>
    <dgm:cxn modelId="{BFE4831D-67C9-4AAC-9DB0-F1D5A6819CF8}" type="presParOf" srcId="{4E3424F2-D0F5-4A20-8893-69CAA351C80D}" destId="{F8C5C79B-6765-4087-8701-9581D1FE56D3}" srcOrd="1" destOrd="0" presId="urn:microsoft.com/office/officeart/2005/8/layout/hierarchy2"/>
    <dgm:cxn modelId="{5C22BD99-59F9-434C-BC2D-6E72A8B2388D}" type="presParOf" srcId="{50FAF9EF-E231-402F-88A1-567A7887317D}" destId="{A977DB41-532E-4DD1-A131-8937521EE099}" srcOrd="4" destOrd="0" presId="urn:microsoft.com/office/officeart/2005/8/layout/hierarchy2"/>
    <dgm:cxn modelId="{6FCF0C4A-DC03-4048-99BB-DB23E60B38E9}" type="presParOf" srcId="{A977DB41-532E-4DD1-A131-8937521EE099}" destId="{A9CB4713-3470-455E-8751-E0067DFD990B}" srcOrd="0" destOrd="0" presId="urn:microsoft.com/office/officeart/2005/8/layout/hierarchy2"/>
    <dgm:cxn modelId="{962D50F6-5981-422C-9426-1603C5913E0A}" type="presParOf" srcId="{50FAF9EF-E231-402F-88A1-567A7887317D}" destId="{6153C756-EBDF-4126-913A-14E28753827A}" srcOrd="5" destOrd="0" presId="urn:microsoft.com/office/officeart/2005/8/layout/hierarchy2"/>
    <dgm:cxn modelId="{E390E4E9-77B8-4DBA-94FA-883C380AA6C6}" type="presParOf" srcId="{6153C756-EBDF-4126-913A-14E28753827A}" destId="{2E862D15-7595-41BA-BA6A-A44B1041955A}" srcOrd="0" destOrd="0" presId="urn:microsoft.com/office/officeart/2005/8/layout/hierarchy2"/>
    <dgm:cxn modelId="{D0499228-6187-4D12-8142-275E77EB74E9}" type="presParOf" srcId="{6153C756-EBDF-4126-913A-14E28753827A}" destId="{E499FAA7-6EE7-477F-9D33-F128AFA22FEB}" srcOrd="1" destOrd="0" presId="urn:microsoft.com/office/officeart/2005/8/layout/hierarchy2"/>
    <dgm:cxn modelId="{BDDC71D0-5EA5-4B6A-AC7B-8723CED5B3A6}" type="presParOf" srcId="{50FAF9EF-E231-402F-88A1-567A7887317D}" destId="{6A654A52-C836-4153-A0E6-32AA3A21AB5E}" srcOrd="6" destOrd="0" presId="urn:microsoft.com/office/officeart/2005/8/layout/hierarchy2"/>
    <dgm:cxn modelId="{C73857AA-48BC-481F-A608-BFAE7FB0C37D}" type="presParOf" srcId="{6A654A52-C836-4153-A0E6-32AA3A21AB5E}" destId="{4E07F0E7-A4CA-4A96-957C-15C319B62042}" srcOrd="0" destOrd="0" presId="urn:microsoft.com/office/officeart/2005/8/layout/hierarchy2"/>
    <dgm:cxn modelId="{547F6B9A-F8B1-4915-9955-D969EAC4E9F7}" type="presParOf" srcId="{50FAF9EF-E231-402F-88A1-567A7887317D}" destId="{84312CE1-37D2-4DAF-BAB2-89759A176E70}" srcOrd="7" destOrd="0" presId="urn:microsoft.com/office/officeart/2005/8/layout/hierarchy2"/>
    <dgm:cxn modelId="{2418BBBE-F2F0-485C-AFC5-D68102B684B9}" type="presParOf" srcId="{84312CE1-37D2-4DAF-BAB2-89759A176E70}" destId="{2A0FE5A7-89F6-48DD-8E46-3772517AC153}" srcOrd="0" destOrd="0" presId="urn:microsoft.com/office/officeart/2005/8/layout/hierarchy2"/>
    <dgm:cxn modelId="{403E1EAC-02A8-4E0D-9522-B9F363EA9D50}" type="presParOf" srcId="{84312CE1-37D2-4DAF-BAB2-89759A176E70}" destId="{CC0118C4-A649-4A04-BC28-F60FEC0F0F09}" srcOrd="1" destOrd="0" presId="urn:microsoft.com/office/officeart/2005/8/layout/hierarchy2"/>
    <dgm:cxn modelId="{F8AC8343-4EF5-412B-86E6-04F1A2D17721}" type="presParOf" srcId="{50FAF9EF-E231-402F-88A1-567A7887317D}" destId="{9E0F522D-B593-4FDE-A060-67A292310B44}" srcOrd="8" destOrd="0" presId="urn:microsoft.com/office/officeart/2005/8/layout/hierarchy2"/>
    <dgm:cxn modelId="{8AE0825A-DC27-4CF4-BF4A-6EF17C8BAAAB}" type="presParOf" srcId="{9E0F522D-B593-4FDE-A060-67A292310B44}" destId="{2B42DED9-D51B-47D5-8685-33A341EDCDFE}" srcOrd="0" destOrd="0" presId="urn:microsoft.com/office/officeart/2005/8/layout/hierarchy2"/>
    <dgm:cxn modelId="{1F3C9609-1CA6-4EBB-925F-34591EAA47BA}" type="presParOf" srcId="{50FAF9EF-E231-402F-88A1-567A7887317D}" destId="{745B44E3-85E1-412A-BB61-A21BE092FD57}" srcOrd="9" destOrd="0" presId="urn:microsoft.com/office/officeart/2005/8/layout/hierarchy2"/>
    <dgm:cxn modelId="{AA10A1CD-E679-4A30-A1D1-6AE854D1B22E}" type="presParOf" srcId="{745B44E3-85E1-412A-BB61-A21BE092FD57}" destId="{E4AEF215-0C5E-4B35-96B4-FCC18B71F291}" srcOrd="0" destOrd="0" presId="urn:microsoft.com/office/officeart/2005/8/layout/hierarchy2"/>
    <dgm:cxn modelId="{44A5F87C-9C60-4599-AD22-8E50252C60B8}" type="presParOf" srcId="{745B44E3-85E1-412A-BB61-A21BE092FD57}" destId="{25A08C55-8007-4575-95C5-1E2002C07540}" srcOrd="1" destOrd="0" presId="urn:microsoft.com/office/officeart/2005/8/layout/hierarchy2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101344B2-6128-498A-BD68-88307DB09245}">
      <dsp:nvSpPr>
        <dsp:cNvPr id="0" name=""/>
        <dsp:cNvSpPr/>
      </dsp:nvSpPr>
      <dsp:spPr>
        <a:xfrm>
          <a:off x="266709" y="7478194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ROIC (Pretax)</a:t>
          </a:r>
        </a:p>
      </dsp:txBody>
      <dsp:txXfrm>
        <a:off x="281774" y="7493259"/>
        <a:ext cx="998566" cy="484218"/>
      </dsp:txXfrm>
    </dsp:sp>
    <dsp:sp modelId="{56F97186-C06A-4D80-91BF-C5291E1FFCC0}">
      <dsp:nvSpPr>
        <dsp:cNvPr id="0" name=""/>
        <dsp:cNvSpPr/>
      </dsp:nvSpPr>
      <dsp:spPr>
        <a:xfrm rot="16642466">
          <a:off x="-101770" y="6142294"/>
          <a:ext cx="3205831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3205831" y="3416"/>
              </a:lnTo>
            </a:path>
          </a:pathLst>
        </a:custGeom>
        <a:noFill/>
        <a:ln w="12700" cap="flat" cmpd="sng" algn="ctr">
          <a:solidFill>
            <a:schemeClr val="accent1">
              <a:shade val="6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3556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800" kern="1200"/>
        </a:p>
      </dsp:txBody>
      <dsp:txXfrm>
        <a:off x="1420999" y="6065565"/>
        <a:ext cx="160291" cy="160291"/>
      </dsp:txXfrm>
    </dsp:sp>
    <dsp:sp modelId="{69EBDF35-7CF1-41A8-813B-0163286FEAF7}">
      <dsp:nvSpPr>
        <dsp:cNvPr id="0" name=""/>
        <dsp:cNvSpPr/>
      </dsp:nvSpPr>
      <dsp:spPr>
        <a:xfrm>
          <a:off x="1706884" y="4298879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EBITA</a:t>
          </a:r>
        </a:p>
      </dsp:txBody>
      <dsp:txXfrm>
        <a:off x="1721949" y="4313944"/>
        <a:ext cx="998566" cy="484218"/>
      </dsp:txXfrm>
    </dsp:sp>
    <dsp:sp modelId="{7E4732A4-81EE-4B7C-A9E4-7F86E4857F03}">
      <dsp:nvSpPr>
        <dsp:cNvPr id="0" name=""/>
        <dsp:cNvSpPr/>
      </dsp:nvSpPr>
      <dsp:spPr>
        <a:xfrm rot="16581068">
          <a:off x="1081466" y="2704198"/>
          <a:ext cx="3719706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3719706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3556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800" kern="1200"/>
        </a:p>
      </dsp:txBody>
      <dsp:txXfrm>
        <a:off x="2848327" y="2614622"/>
        <a:ext cx="185985" cy="185985"/>
      </dsp:txXfrm>
    </dsp:sp>
    <dsp:sp modelId="{41EB14BC-954B-408E-8704-8B7DF6D2AAA8}">
      <dsp:nvSpPr>
        <dsp:cNvPr id="0" name=""/>
        <dsp:cNvSpPr/>
      </dsp:nvSpPr>
      <dsp:spPr>
        <a:xfrm>
          <a:off x="3147059" y="602002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Volume</a:t>
          </a:r>
        </a:p>
      </dsp:txBody>
      <dsp:txXfrm>
        <a:off x="3162124" y="617067"/>
        <a:ext cx="998566" cy="484218"/>
      </dsp:txXfrm>
    </dsp:sp>
    <dsp:sp modelId="{40F42604-3C73-4F43-9565-DE334A272347}">
      <dsp:nvSpPr>
        <dsp:cNvPr id="0" name=""/>
        <dsp:cNvSpPr/>
      </dsp:nvSpPr>
      <dsp:spPr>
        <a:xfrm rot="18289469">
          <a:off x="4021221" y="560009"/>
          <a:ext cx="720546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720546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4363481" y="545412"/>
        <a:ext cx="36027" cy="36027"/>
      </dsp:txXfrm>
    </dsp:sp>
    <dsp:sp modelId="{EFF3AC5D-A15D-45F6-872C-3350963B710E}">
      <dsp:nvSpPr>
        <dsp:cNvPr id="0" name=""/>
        <dsp:cNvSpPr/>
      </dsp:nvSpPr>
      <dsp:spPr>
        <a:xfrm>
          <a:off x="4587234" y="10501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Market growth</a:t>
          </a:r>
        </a:p>
      </dsp:txBody>
      <dsp:txXfrm>
        <a:off x="4602299" y="25566"/>
        <a:ext cx="998566" cy="484218"/>
      </dsp:txXfrm>
    </dsp:sp>
    <dsp:sp modelId="{300D6AFF-D04A-45FD-B34B-73E900A0B3E6}">
      <dsp:nvSpPr>
        <dsp:cNvPr id="0" name=""/>
        <dsp:cNvSpPr/>
      </dsp:nvSpPr>
      <dsp:spPr>
        <a:xfrm>
          <a:off x="4175755" y="855759"/>
          <a:ext cx="411478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411478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4371207" y="848889"/>
        <a:ext cx="20573" cy="20573"/>
      </dsp:txXfrm>
    </dsp:sp>
    <dsp:sp modelId="{85C210F8-D13B-4704-BDF3-AB60538BD17F}">
      <dsp:nvSpPr>
        <dsp:cNvPr id="0" name=""/>
        <dsp:cNvSpPr/>
      </dsp:nvSpPr>
      <dsp:spPr>
        <a:xfrm>
          <a:off x="4587234" y="602002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Market share</a:t>
          </a:r>
        </a:p>
      </dsp:txBody>
      <dsp:txXfrm>
        <a:off x="4602299" y="617067"/>
        <a:ext cx="998566" cy="484218"/>
      </dsp:txXfrm>
    </dsp:sp>
    <dsp:sp modelId="{0D4FEB7A-73F5-4EA0-9055-EC27727ABD9E}">
      <dsp:nvSpPr>
        <dsp:cNvPr id="0" name=""/>
        <dsp:cNvSpPr/>
      </dsp:nvSpPr>
      <dsp:spPr>
        <a:xfrm rot="3310531">
          <a:off x="4021221" y="1151509"/>
          <a:ext cx="720546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720546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4363481" y="1136912"/>
        <a:ext cx="36027" cy="36027"/>
      </dsp:txXfrm>
    </dsp:sp>
    <dsp:sp modelId="{D3AB9E6C-EC41-4F9A-A233-45DC55E5FB9F}">
      <dsp:nvSpPr>
        <dsp:cNvPr id="0" name=""/>
        <dsp:cNvSpPr/>
      </dsp:nvSpPr>
      <dsp:spPr>
        <a:xfrm>
          <a:off x="4587234" y="1193502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Sales force efectiveness</a:t>
          </a:r>
        </a:p>
      </dsp:txBody>
      <dsp:txXfrm>
        <a:off x="4602299" y="1208567"/>
        <a:ext cx="998566" cy="484218"/>
      </dsp:txXfrm>
    </dsp:sp>
    <dsp:sp modelId="{65AA7A15-7219-4E1C-9607-3D9DD52A3C48}">
      <dsp:nvSpPr>
        <dsp:cNvPr id="0" name=""/>
        <dsp:cNvSpPr/>
      </dsp:nvSpPr>
      <dsp:spPr>
        <a:xfrm rot="17500715">
          <a:off x="2384364" y="4035074"/>
          <a:ext cx="1113911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1113911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2913472" y="4010643"/>
        <a:ext cx="55695" cy="55695"/>
      </dsp:txXfrm>
    </dsp:sp>
    <dsp:sp modelId="{738651A2-E04A-4C90-932F-30E684A13E5A}">
      <dsp:nvSpPr>
        <dsp:cNvPr id="0" name=""/>
        <dsp:cNvSpPr/>
      </dsp:nvSpPr>
      <dsp:spPr>
        <a:xfrm>
          <a:off x="3147059" y="3263753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Gross margin per unit</a:t>
          </a:r>
        </a:p>
      </dsp:txBody>
      <dsp:txXfrm>
        <a:off x="3162124" y="3278818"/>
        <a:ext cx="998566" cy="484218"/>
      </dsp:txXfrm>
    </dsp:sp>
    <dsp:sp modelId="{DE98BC42-D9B3-4427-BC77-BF978C9299DB}">
      <dsp:nvSpPr>
        <dsp:cNvPr id="0" name=""/>
        <dsp:cNvSpPr/>
      </dsp:nvSpPr>
      <dsp:spPr>
        <a:xfrm rot="17132988">
          <a:off x="3614028" y="2778135"/>
          <a:ext cx="1534932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1534932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4343121" y="2743179"/>
        <a:ext cx="76746" cy="76746"/>
      </dsp:txXfrm>
    </dsp:sp>
    <dsp:sp modelId="{65CC646A-C97E-4DF6-9EFD-7213104F2335}">
      <dsp:nvSpPr>
        <dsp:cNvPr id="0" name=""/>
        <dsp:cNvSpPr/>
      </dsp:nvSpPr>
      <dsp:spPr>
        <a:xfrm>
          <a:off x="4587234" y="1785003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Price per unit</a:t>
          </a:r>
        </a:p>
      </dsp:txBody>
      <dsp:txXfrm>
        <a:off x="4602299" y="1800068"/>
        <a:ext cx="998566" cy="484218"/>
      </dsp:txXfrm>
    </dsp:sp>
    <dsp:sp modelId="{AE2F70A0-5DB4-4FB2-842B-5662A7379DE0}">
      <dsp:nvSpPr>
        <dsp:cNvPr id="0" name=""/>
        <dsp:cNvSpPr/>
      </dsp:nvSpPr>
      <dsp:spPr>
        <a:xfrm rot="17692822">
          <a:off x="3892483" y="3073885"/>
          <a:ext cx="978022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978022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4357044" y="3052852"/>
        <a:ext cx="48901" cy="48901"/>
      </dsp:txXfrm>
    </dsp:sp>
    <dsp:sp modelId="{D4244391-AF85-4DAF-B56C-21A3BA908FF5}">
      <dsp:nvSpPr>
        <dsp:cNvPr id="0" name=""/>
        <dsp:cNvSpPr/>
      </dsp:nvSpPr>
      <dsp:spPr>
        <a:xfrm>
          <a:off x="4587234" y="2376503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Material cost per unit</a:t>
          </a:r>
        </a:p>
      </dsp:txBody>
      <dsp:txXfrm>
        <a:off x="4602299" y="2391568"/>
        <a:ext cx="998566" cy="484218"/>
      </dsp:txXfrm>
    </dsp:sp>
    <dsp:sp modelId="{05DB1BD3-6713-4F24-91C5-0CC565C9FBEF}">
      <dsp:nvSpPr>
        <dsp:cNvPr id="0" name=""/>
        <dsp:cNvSpPr/>
      </dsp:nvSpPr>
      <dsp:spPr>
        <a:xfrm rot="19457599">
          <a:off x="4128126" y="3369636"/>
          <a:ext cx="506737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506737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4368826" y="3360384"/>
        <a:ext cx="25336" cy="25336"/>
      </dsp:txXfrm>
    </dsp:sp>
    <dsp:sp modelId="{E92A7C00-8C7F-4EB3-BF64-85B5FAFE95D3}">
      <dsp:nvSpPr>
        <dsp:cNvPr id="0" name=""/>
        <dsp:cNvSpPr/>
      </dsp:nvSpPr>
      <dsp:spPr>
        <a:xfrm>
          <a:off x="4587234" y="2968003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Energy cost per unit</a:t>
          </a:r>
        </a:p>
      </dsp:txBody>
      <dsp:txXfrm>
        <a:off x="4602299" y="2983068"/>
        <a:ext cx="998566" cy="484218"/>
      </dsp:txXfrm>
    </dsp:sp>
    <dsp:sp modelId="{C8728B3C-CA29-447B-82CA-402F9128E11A}">
      <dsp:nvSpPr>
        <dsp:cNvPr id="0" name=""/>
        <dsp:cNvSpPr/>
      </dsp:nvSpPr>
      <dsp:spPr>
        <a:xfrm rot="2142401">
          <a:off x="4128126" y="3665386"/>
          <a:ext cx="506737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506737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4368826" y="3656134"/>
        <a:ext cx="25336" cy="25336"/>
      </dsp:txXfrm>
    </dsp:sp>
    <dsp:sp modelId="{B09E4113-F61E-4999-83ED-B8D0761A4F4E}">
      <dsp:nvSpPr>
        <dsp:cNvPr id="0" name=""/>
        <dsp:cNvSpPr/>
      </dsp:nvSpPr>
      <dsp:spPr>
        <a:xfrm>
          <a:off x="4587234" y="3559504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Labor hours per unit</a:t>
          </a:r>
        </a:p>
      </dsp:txBody>
      <dsp:txXfrm>
        <a:off x="4602299" y="3574569"/>
        <a:ext cx="998566" cy="484218"/>
      </dsp:txXfrm>
    </dsp:sp>
    <dsp:sp modelId="{86BEE208-E61E-4897-8C44-1C7247364C24}">
      <dsp:nvSpPr>
        <dsp:cNvPr id="0" name=""/>
        <dsp:cNvSpPr/>
      </dsp:nvSpPr>
      <dsp:spPr>
        <a:xfrm rot="3907178">
          <a:off x="3892483" y="3961136"/>
          <a:ext cx="978022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978022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4357044" y="3940102"/>
        <a:ext cx="48901" cy="48901"/>
      </dsp:txXfrm>
    </dsp:sp>
    <dsp:sp modelId="{E77430CC-C9E6-496B-9315-E3BEA27814DC}">
      <dsp:nvSpPr>
        <dsp:cNvPr id="0" name=""/>
        <dsp:cNvSpPr/>
      </dsp:nvSpPr>
      <dsp:spPr>
        <a:xfrm>
          <a:off x="4587234" y="4151004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Manufacturing error rate</a:t>
          </a:r>
        </a:p>
      </dsp:txBody>
      <dsp:txXfrm>
        <a:off x="4602299" y="4166069"/>
        <a:ext cx="998566" cy="484218"/>
      </dsp:txXfrm>
    </dsp:sp>
    <dsp:sp modelId="{9CA93DEB-CEB9-47BA-9131-D1A961C5B830}">
      <dsp:nvSpPr>
        <dsp:cNvPr id="0" name=""/>
        <dsp:cNvSpPr/>
      </dsp:nvSpPr>
      <dsp:spPr>
        <a:xfrm rot="4467012">
          <a:off x="3614028" y="4256886"/>
          <a:ext cx="1534932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1534932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4343121" y="4221930"/>
        <a:ext cx="76746" cy="76746"/>
      </dsp:txXfrm>
    </dsp:sp>
    <dsp:sp modelId="{B650D6E7-29BD-4333-9860-DB0888C25D76}">
      <dsp:nvSpPr>
        <dsp:cNvPr id="0" name=""/>
        <dsp:cNvSpPr/>
      </dsp:nvSpPr>
      <dsp:spPr>
        <a:xfrm>
          <a:off x="4587234" y="4742504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Unit labor cost</a:t>
          </a:r>
        </a:p>
      </dsp:txBody>
      <dsp:txXfrm>
        <a:off x="4602299" y="4757569"/>
        <a:ext cx="998566" cy="484218"/>
      </dsp:txXfrm>
    </dsp:sp>
    <dsp:sp modelId="{23899782-E8A9-4FE1-80CB-1F176B2F661E}">
      <dsp:nvSpPr>
        <dsp:cNvPr id="0" name=""/>
        <dsp:cNvSpPr/>
      </dsp:nvSpPr>
      <dsp:spPr>
        <a:xfrm rot="4369170">
          <a:off x="2244802" y="5218074"/>
          <a:ext cx="1393034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1393034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2906494" y="5186665"/>
        <a:ext cx="69651" cy="69651"/>
      </dsp:txXfrm>
    </dsp:sp>
    <dsp:sp modelId="{CA966A23-A05C-4979-B6A7-647C00E3B9B1}">
      <dsp:nvSpPr>
        <dsp:cNvPr id="0" name=""/>
        <dsp:cNvSpPr/>
      </dsp:nvSpPr>
      <dsp:spPr>
        <a:xfrm>
          <a:off x="3147059" y="5629755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Other operating costs</a:t>
          </a:r>
        </a:p>
      </dsp:txBody>
      <dsp:txXfrm>
        <a:off x="3162124" y="5644820"/>
        <a:ext cx="998566" cy="484218"/>
      </dsp:txXfrm>
    </dsp:sp>
    <dsp:sp modelId="{0701F937-D3F7-4806-BEFC-42A4480824D7}">
      <dsp:nvSpPr>
        <dsp:cNvPr id="0" name=""/>
        <dsp:cNvSpPr/>
      </dsp:nvSpPr>
      <dsp:spPr>
        <a:xfrm rot="19457599">
          <a:off x="4128126" y="5735637"/>
          <a:ext cx="506737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506737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4368826" y="5726385"/>
        <a:ext cx="25336" cy="25336"/>
      </dsp:txXfrm>
    </dsp:sp>
    <dsp:sp modelId="{6C519008-A9DD-48E2-AD50-95D99734065E}">
      <dsp:nvSpPr>
        <dsp:cNvPr id="0" name=""/>
        <dsp:cNvSpPr/>
      </dsp:nvSpPr>
      <dsp:spPr>
        <a:xfrm>
          <a:off x="4587234" y="5334005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Maintanance and Rapairs</a:t>
          </a:r>
        </a:p>
      </dsp:txBody>
      <dsp:txXfrm>
        <a:off x="4602299" y="5349070"/>
        <a:ext cx="998566" cy="484218"/>
      </dsp:txXfrm>
    </dsp:sp>
    <dsp:sp modelId="{A7F9EEB6-4D39-4A6C-BA2E-264B63817DE7}">
      <dsp:nvSpPr>
        <dsp:cNvPr id="0" name=""/>
        <dsp:cNvSpPr/>
      </dsp:nvSpPr>
      <dsp:spPr>
        <a:xfrm rot="2142401">
          <a:off x="4128126" y="6031387"/>
          <a:ext cx="506737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506737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4368826" y="6022136"/>
        <a:ext cx="25336" cy="25336"/>
      </dsp:txXfrm>
    </dsp:sp>
    <dsp:sp modelId="{356BBD45-77F8-4C87-9480-346396CDFA12}">
      <dsp:nvSpPr>
        <dsp:cNvPr id="0" name=""/>
        <dsp:cNvSpPr/>
      </dsp:nvSpPr>
      <dsp:spPr>
        <a:xfrm>
          <a:off x="4587234" y="5925505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Depreciation</a:t>
          </a:r>
        </a:p>
      </dsp:txBody>
      <dsp:txXfrm>
        <a:off x="4602299" y="5940570"/>
        <a:ext cx="998566" cy="484218"/>
      </dsp:txXfrm>
    </dsp:sp>
    <dsp:sp modelId="{9CFAACA5-5CF0-4940-AAB7-89B740869F41}">
      <dsp:nvSpPr>
        <dsp:cNvPr id="0" name=""/>
        <dsp:cNvSpPr/>
      </dsp:nvSpPr>
      <dsp:spPr>
        <a:xfrm rot="4842246">
          <a:off x="1667655" y="5809575"/>
          <a:ext cx="2547329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2547329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3556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800" kern="1200"/>
        </a:p>
      </dsp:txBody>
      <dsp:txXfrm>
        <a:off x="2877636" y="5749308"/>
        <a:ext cx="127366" cy="127366"/>
      </dsp:txXfrm>
    </dsp:sp>
    <dsp:sp modelId="{C3C0313E-5D01-44C3-8BCF-8A21C16E3CC1}">
      <dsp:nvSpPr>
        <dsp:cNvPr id="0" name=""/>
        <dsp:cNvSpPr/>
      </dsp:nvSpPr>
      <dsp:spPr>
        <a:xfrm>
          <a:off x="3147059" y="6812756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R&amp;D costs</a:t>
          </a:r>
        </a:p>
      </dsp:txBody>
      <dsp:txXfrm>
        <a:off x="3162124" y="6827821"/>
        <a:ext cx="998566" cy="484218"/>
      </dsp:txXfrm>
    </dsp:sp>
    <dsp:sp modelId="{5E27A155-7C62-4013-A357-A130F7F00084}">
      <dsp:nvSpPr>
        <dsp:cNvPr id="0" name=""/>
        <dsp:cNvSpPr/>
      </dsp:nvSpPr>
      <dsp:spPr>
        <a:xfrm rot="19457599">
          <a:off x="4128126" y="6918638"/>
          <a:ext cx="506737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506737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4368826" y="6909386"/>
        <a:ext cx="25336" cy="25336"/>
      </dsp:txXfrm>
    </dsp:sp>
    <dsp:sp modelId="{3A92B282-4334-4DCB-9DD0-DD6E143AB400}">
      <dsp:nvSpPr>
        <dsp:cNvPr id="0" name=""/>
        <dsp:cNvSpPr/>
      </dsp:nvSpPr>
      <dsp:spPr>
        <a:xfrm>
          <a:off x="4587234" y="6517005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Staff costs</a:t>
          </a:r>
        </a:p>
      </dsp:txBody>
      <dsp:txXfrm>
        <a:off x="4602299" y="6532070"/>
        <a:ext cx="998566" cy="484218"/>
      </dsp:txXfrm>
    </dsp:sp>
    <dsp:sp modelId="{3B4182D8-893A-4536-B79F-DE395061B3D2}">
      <dsp:nvSpPr>
        <dsp:cNvPr id="0" name=""/>
        <dsp:cNvSpPr/>
      </dsp:nvSpPr>
      <dsp:spPr>
        <a:xfrm rot="2142401">
          <a:off x="4128126" y="7214388"/>
          <a:ext cx="506737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506737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4368826" y="7205136"/>
        <a:ext cx="25336" cy="25336"/>
      </dsp:txXfrm>
    </dsp:sp>
    <dsp:sp modelId="{06A84D6C-1260-409B-91A0-B7651D607315}">
      <dsp:nvSpPr>
        <dsp:cNvPr id="0" name=""/>
        <dsp:cNvSpPr/>
      </dsp:nvSpPr>
      <dsp:spPr>
        <a:xfrm>
          <a:off x="4587234" y="7108506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Depreciation</a:t>
          </a:r>
        </a:p>
      </dsp:txBody>
      <dsp:txXfrm>
        <a:off x="4602299" y="7123571"/>
        <a:ext cx="998566" cy="484218"/>
      </dsp:txXfrm>
    </dsp:sp>
    <dsp:sp modelId="{403FD0E5-D4EF-4DD3-98D1-DB2A5DCA0C66}">
      <dsp:nvSpPr>
        <dsp:cNvPr id="0" name=""/>
        <dsp:cNvSpPr/>
      </dsp:nvSpPr>
      <dsp:spPr>
        <a:xfrm rot="5018932">
          <a:off x="1081466" y="6401075"/>
          <a:ext cx="3719706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3719706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3556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800" kern="1200"/>
        </a:p>
      </dsp:txBody>
      <dsp:txXfrm>
        <a:off x="2848327" y="6311499"/>
        <a:ext cx="185985" cy="185985"/>
      </dsp:txXfrm>
    </dsp:sp>
    <dsp:sp modelId="{E9B2C837-1F64-410C-AD04-1147A53DFFD4}">
      <dsp:nvSpPr>
        <dsp:cNvPr id="0" name=""/>
        <dsp:cNvSpPr/>
      </dsp:nvSpPr>
      <dsp:spPr>
        <a:xfrm>
          <a:off x="3147059" y="7995756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General &amp; Administrative costs</a:t>
          </a:r>
        </a:p>
      </dsp:txBody>
      <dsp:txXfrm>
        <a:off x="3162124" y="8010821"/>
        <a:ext cx="998566" cy="484218"/>
      </dsp:txXfrm>
    </dsp:sp>
    <dsp:sp modelId="{38E84CD5-4D48-439C-8839-E7321DE5BB1D}">
      <dsp:nvSpPr>
        <dsp:cNvPr id="0" name=""/>
        <dsp:cNvSpPr/>
      </dsp:nvSpPr>
      <dsp:spPr>
        <a:xfrm rot="19457599">
          <a:off x="4128126" y="8101639"/>
          <a:ext cx="506737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506737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4368826" y="8092387"/>
        <a:ext cx="25336" cy="25336"/>
      </dsp:txXfrm>
    </dsp:sp>
    <dsp:sp modelId="{F451E5B2-60F1-40F7-A5D3-87A45B3F6BFA}">
      <dsp:nvSpPr>
        <dsp:cNvPr id="0" name=""/>
        <dsp:cNvSpPr/>
      </dsp:nvSpPr>
      <dsp:spPr>
        <a:xfrm>
          <a:off x="4587234" y="7700006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Personnel cost</a:t>
          </a:r>
        </a:p>
      </dsp:txBody>
      <dsp:txXfrm>
        <a:off x="4602299" y="7715071"/>
        <a:ext cx="998566" cy="484218"/>
      </dsp:txXfrm>
    </dsp:sp>
    <dsp:sp modelId="{444246F6-50F7-46F0-BE1F-733631F5E506}">
      <dsp:nvSpPr>
        <dsp:cNvPr id="0" name=""/>
        <dsp:cNvSpPr/>
      </dsp:nvSpPr>
      <dsp:spPr>
        <a:xfrm rot="2142401">
          <a:off x="4128126" y="8397389"/>
          <a:ext cx="506737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506737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4368826" y="8388137"/>
        <a:ext cx="25336" cy="25336"/>
      </dsp:txXfrm>
    </dsp:sp>
    <dsp:sp modelId="{589BBFB8-B017-4B84-B432-3ECFDB7A6DA5}">
      <dsp:nvSpPr>
        <dsp:cNvPr id="0" name=""/>
        <dsp:cNvSpPr/>
      </dsp:nvSpPr>
      <dsp:spPr>
        <a:xfrm>
          <a:off x="4587234" y="8291507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Purchased services</a:t>
          </a:r>
        </a:p>
      </dsp:txBody>
      <dsp:txXfrm>
        <a:off x="4602299" y="8306572"/>
        <a:ext cx="998566" cy="484218"/>
      </dsp:txXfrm>
    </dsp:sp>
    <dsp:sp modelId="{D0AB43B5-B64F-4240-BE77-B214EC269F7B}">
      <dsp:nvSpPr>
        <dsp:cNvPr id="0" name=""/>
        <dsp:cNvSpPr/>
      </dsp:nvSpPr>
      <dsp:spPr>
        <a:xfrm rot="4957534">
          <a:off x="-101770" y="9321608"/>
          <a:ext cx="3205831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3205831" y="3416"/>
              </a:lnTo>
            </a:path>
          </a:pathLst>
        </a:custGeom>
        <a:noFill/>
        <a:ln w="12700" cap="flat" cmpd="sng" algn="ctr">
          <a:solidFill>
            <a:schemeClr val="accent1">
              <a:shade val="6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3556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800" kern="1200"/>
        </a:p>
      </dsp:txBody>
      <dsp:txXfrm>
        <a:off x="1420999" y="9244879"/>
        <a:ext cx="160291" cy="160291"/>
      </dsp:txXfrm>
    </dsp:sp>
    <dsp:sp modelId="{34314B32-B12C-45AE-AFBF-5B090031CB24}">
      <dsp:nvSpPr>
        <dsp:cNvPr id="0" name=""/>
        <dsp:cNvSpPr/>
      </dsp:nvSpPr>
      <dsp:spPr>
        <a:xfrm>
          <a:off x="1706884" y="10657508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Invested Capital</a:t>
          </a:r>
        </a:p>
      </dsp:txBody>
      <dsp:txXfrm>
        <a:off x="1721949" y="10672573"/>
        <a:ext cx="998566" cy="484218"/>
      </dsp:txXfrm>
    </dsp:sp>
    <dsp:sp modelId="{7322DDBC-82F7-4D8B-934D-D9A822BDF823}">
      <dsp:nvSpPr>
        <dsp:cNvPr id="0" name=""/>
        <dsp:cNvSpPr/>
      </dsp:nvSpPr>
      <dsp:spPr>
        <a:xfrm rot="17350740">
          <a:off x="2315060" y="10319765"/>
          <a:ext cx="1252519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1252519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2910007" y="10291869"/>
        <a:ext cx="62625" cy="62625"/>
      </dsp:txXfrm>
    </dsp:sp>
    <dsp:sp modelId="{AF378789-1F9A-4384-ADEB-63031E904FF7}">
      <dsp:nvSpPr>
        <dsp:cNvPr id="0" name=""/>
        <dsp:cNvSpPr/>
      </dsp:nvSpPr>
      <dsp:spPr>
        <a:xfrm>
          <a:off x="3147059" y="9474507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Fixed assets</a:t>
          </a:r>
        </a:p>
      </dsp:txBody>
      <dsp:txXfrm>
        <a:off x="3162124" y="9489572"/>
        <a:ext cx="998566" cy="484218"/>
      </dsp:txXfrm>
    </dsp:sp>
    <dsp:sp modelId="{4249218A-F12A-45D8-9B70-AB1E91BCD402}">
      <dsp:nvSpPr>
        <dsp:cNvPr id="0" name=""/>
        <dsp:cNvSpPr/>
      </dsp:nvSpPr>
      <dsp:spPr>
        <a:xfrm rot="18289469">
          <a:off x="4021221" y="9432514"/>
          <a:ext cx="720546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720546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4363481" y="9417917"/>
        <a:ext cx="36027" cy="36027"/>
      </dsp:txXfrm>
    </dsp:sp>
    <dsp:sp modelId="{BF5B03B2-28AB-4A66-8182-D63D6629D71A}">
      <dsp:nvSpPr>
        <dsp:cNvPr id="0" name=""/>
        <dsp:cNvSpPr/>
      </dsp:nvSpPr>
      <dsp:spPr>
        <a:xfrm>
          <a:off x="4587234" y="8883007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Land</a:t>
          </a:r>
        </a:p>
      </dsp:txBody>
      <dsp:txXfrm>
        <a:off x="4602299" y="8898072"/>
        <a:ext cx="998566" cy="484218"/>
      </dsp:txXfrm>
    </dsp:sp>
    <dsp:sp modelId="{32D7C538-05C7-48CA-A513-604E2EF69F3A}">
      <dsp:nvSpPr>
        <dsp:cNvPr id="0" name=""/>
        <dsp:cNvSpPr/>
      </dsp:nvSpPr>
      <dsp:spPr>
        <a:xfrm>
          <a:off x="4175755" y="9728265"/>
          <a:ext cx="411478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411478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4371207" y="9721394"/>
        <a:ext cx="20573" cy="20573"/>
      </dsp:txXfrm>
    </dsp:sp>
    <dsp:sp modelId="{179AD660-770F-45F7-9057-D7219C8AF646}">
      <dsp:nvSpPr>
        <dsp:cNvPr id="0" name=""/>
        <dsp:cNvSpPr/>
      </dsp:nvSpPr>
      <dsp:spPr>
        <a:xfrm>
          <a:off x="4587234" y="9474507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Buildings</a:t>
          </a:r>
        </a:p>
      </dsp:txBody>
      <dsp:txXfrm>
        <a:off x="4602299" y="9489572"/>
        <a:ext cx="998566" cy="484218"/>
      </dsp:txXfrm>
    </dsp:sp>
    <dsp:sp modelId="{DC711E2B-CD98-42D6-A6C5-0FCED3BBE131}">
      <dsp:nvSpPr>
        <dsp:cNvPr id="0" name=""/>
        <dsp:cNvSpPr/>
      </dsp:nvSpPr>
      <dsp:spPr>
        <a:xfrm rot="3310531">
          <a:off x="4021221" y="10024015"/>
          <a:ext cx="720546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720546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4363481" y="10009418"/>
        <a:ext cx="36027" cy="36027"/>
      </dsp:txXfrm>
    </dsp:sp>
    <dsp:sp modelId="{3DFC2B65-EA7D-43DD-B22F-54C326A2BDB0}">
      <dsp:nvSpPr>
        <dsp:cNvPr id="0" name=""/>
        <dsp:cNvSpPr/>
      </dsp:nvSpPr>
      <dsp:spPr>
        <a:xfrm>
          <a:off x="4587234" y="10066008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Equipment</a:t>
          </a:r>
        </a:p>
      </dsp:txBody>
      <dsp:txXfrm>
        <a:off x="4602299" y="10081073"/>
        <a:ext cx="998566" cy="484218"/>
      </dsp:txXfrm>
    </dsp:sp>
    <dsp:sp modelId="{562EA24C-E8EE-469D-B345-CD77CED3AE31}">
      <dsp:nvSpPr>
        <dsp:cNvPr id="0" name=""/>
        <dsp:cNvSpPr/>
      </dsp:nvSpPr>
      <dsp:spPr>
        <a:xfrm rot="4249260">
          <a:off x="2315060" y="11502766"/>
          <a:ext cx="1252519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1252519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2910007" y="11474869"/>
        <a:ext cx="62625" cy="62625"/>
      </dsp:txXfrm>
    </dsp:sp>
    <dsp:sp modelId="{0AB386CD-C032-4BB2-83C7-F83157ACDA8E}">
      <dsp:nvSpPr>
        <dsp:cNvPr id="0" name=""/>
        <dsp:cNvSpPr/>
      </dsp:nvSpPr>
      <dsp:spPr>
        <a:xfrm>
          <a:off x="3147059" y="11840509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Net working capital</a:t>
          </a:r>
        </a:p>
      </dsp:txBody>
      <dsp:txXfrm>
        <a:off x="3162124" y="11855574"/>
        <a:ext cx="998566" cy="484218"/>
      </dsp:txXfrm>
    </dsp:sp>
    <dsp:sp modelId="{B2B61085-A463-4407-AE2F-D77FDEBFD9AF}">
      <dsp:nvSpPr>
        <dsp:cNvPr id="0" name=""/>
        <dsp:cNvSpPr/>
      </dsp:nvSpPr>
      <dsp:spPr>
        <a:xfrm rot="17350740">
          <a:off x="3755235" y="11502766"/>
          <a:ext cx="1252519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1252519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4350181" y="11474869"/>
        <a:ext cx="62625" cy="62625"/>
      </dsp:txXfrm>
    </dsp:sp>
    <dsp:sp modelId="{B9B3A977-7730-4640-B014-CD9D38F48F37}">
      <dsp:nvSpPr>
        <dsp:cNvPr id="0" name=""/>
        <dsp:cNvSpPr/>
      </dsp:nvSpPr>
      <dsp:spPr>
        <a:xfrm>
          <a:off x="4587234" y="10657508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Feedstock</a:t>
          </a:r>
        </a:p>
      </dsp:txBody>
      <dsp:txXfrm>
        <a:off x="4602299" y="10672573"/>
        <a:ext cx="998566" cy="484218"/>
      </dsp:txXfrm>
    </dsp:sp>
    <dsp:sp modelId="{7DB5F1B0-E0D7-479D-8290-278DB926BA02}">
      <dsp:nvSpPr>
        <dsp:cNvPr id="0" name=""/>
        <dsp:cNvSpPr/>
      </dsp:nvSpPr>
      <dsp:spPr>
        <a:xfrm rot="18289469">
          <a:off x="4021221" y="11798516"/>
          <a:ext cx="720546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720546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4363481" y="11783919"/>
        <a:ext cx="36027" cy="36027"/>
      </dsp:txXfrm>
    </dsp:sp>
    <dsp:sp modelId="{9A8179D1-A932-4B65-82FD-A38131053B3A}">
      <dsp:nvSpPr>
        <dsp:cNvPr id="0" name=""/>
        <dsp:cNvSpPr/>
      </dsp:nvSpPr>
      <dsp:spPr>
        <a:xfrm>
          <a:off x="4587234" y="11249008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Work in progress</a:t>
          </a:r>
        </a:p>
      </dsp:txBody>
      <dsp:txXfrm>
        <a:off x="4602299" y="11264073"/>
        <a:ext cx="998566" cy="484218"/>
      </dsp:txXfrm>
    </dsp:sp>
    <dsp:sp modelId="{A977DB41-532E-4DD1-A131-8937521EE099}">
      <dsp:nvSpPr>
        <dsp:cNvPr id="0" name=""/>
        <dsp:cNvSpPr/>
      </dsp:nvSpPr>
      <dsp:spPr>
        <a:xfrm>
          <a:off x="4175755" y="12094266"/>
          <a:ext cx="411478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411478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4371207" y="12087396"/>
        <a:ext cx="20573" cy="20573"/>
      </dsp:txXfrm>
    </dsp:sp>
    <dsp:sp modelId="{2E862D15-7595-41BA-BA6A-A44B1041955A}">
      <dsp:nvSpPr>
        <dsp:cNvPr id="0" name=""/>
        <dsp:cNvSpPr/>
      </dsp:nvSpPr>
      <dsp:spPr>
        <a:xfrm>
          <a:off x="4587234" y="11840509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Finished goods</a:t>
          </a:r>
        </a:p>
      </dsp:txBody>
      <dsp:txXfrm>
        <a:off x="4602299" y="11855574"/>
        <a:ext cx="998566" cy="484218"/>
      </dsp:txXfrm>
    </dsp:sp>
    <dsp:sp modelId="{6A654A52-C836-4153-A0E6-32AA3A21AB5E}">
      <dsp:nvSpPr>
        <dsp:cNvPr id="0" name=""/>
        <dsp:cNvSpPr/>
      </dsp:nvSpPr>
      <dsp:spPr>
        <a:xfrm rot="3310531">
          <a:off x="4021221" y="12390016"/>
          <a:ext cx="720546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720546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4363481" y="12375419"/>
        <a:ext cx="36027" cy="36027"/>
      </dsp:txXfrm>
    </dsp:sp>
    <dsp:sp modelId="{2A0FE5A7-89F6-48DD-8E46-3772517AC153}">
      <dsp:nvSpPr>
        <dsp:cNvPr id="0" name=""/>
        <dsp:cNvSpPr/>
      </dsp:nvSpPr>
      <dsp:spPr>
        <a:xfrm>
          <a:off x="4587234" y="12432009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Receivables</a:t>
          </a:r>
        </a:p>
      </dsp:txBody>
      <dsp:txXfrm>
        <a:off x="4602299" y="12447074"/>
        <a:ext cx="998566" cy="484218"/>
      </dsp:txXfrm>
    </dsp:sp>
    <dsp:sp modelId="{9E0F522D-B593-4FDE-A060-67A292310B44}">
      <dsp:nvSpPr>
        <dsp:cNvPr id="0" name=""/>
        <dsp:cNvSpPr/>
      </dsp:nvSpPr>
      <dsp:spPr>
        <a:xfrm rot="4249260">
          <a:off x="3755235" y="12685766"/>
          <a:ext cx="1252519" cy="6833"/>
        </a:xfrm>
        <a:custGeom>
          <a:avLst/>
          <a:gdLst/>
          <a:ahLst/>
          <a:cxnLst/>
          <a:rect l="0" t="0" r="0" b="0"/>
          <a:pathLst>
            <a:path>
              <a:moveTo>
                <a:pt x="0" y="3416"/>
              </a:moveTo>
              <a:lnTo>
                <a:pt x="1252519" y="3416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500" kern="1200"/>
        </a:p>
      </dsp:txBody>
      <dsp:txXfrm>
        <a:off x="4350181" y="12657870"/>
        <a:ext cx="62625" cy="62625"/>
      </dsp:txXfrm>
    </dsp:sp>
    <dsp:sp modelId="{E4AEF215-0C5E-4B35-96B4-FCC18B71F291}">
      <dsp:nvSpPr>
        <dsp:cNvPr id="0" name=""/>
        <dsp:cNvSpPr/>
      </dsp:nvSpPr>
      <dsp:spPr>
        <a:xfrm>
          <a:off x="4587234" y="13023509"/>
          <a:ext cx="1028696" cy="514348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985" tIns="6985" rIns="6985" bIns="6985" numCol="1" spcCol="1270" anchor="ctr" anchorCtr="0">
          <a:noAutofit/>
        </a:bodyPr>
        <a:lstStyle/>
        <a:p>
          <a:pPr marL="0" lvl="0" indent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100" kern="1200"/>
            <a:t>Payables</a:t>
          </a:r>
        </a:p>
      </dsp:txBody>
      <dsp:txXfrm>
        <a:off x="4602299" y="13038574"/>
        <a:ext cx="998566" cy="484218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hierarchy2">
  <dgm:title val=""/>
  <dgm:desc val=""/>
  <dgm:catLst>
    <dgm:cat type="hierarchy" pri="5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" destId="22" srcOrd="1" destOrd="0"/>
        <dgm:cxn modelId="33" srcId="3" destId="31" srcOrd="0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</dgm:ptLst>
      <dgm:cxnLst>
        <dgm:cxn modelId="2" srcId="0" destId="1" srcOrd="0" destOrd="0"/>
        <dgm:cxn modelId="13" srcId="1" destId="11" srcOrd="0" destOrd="0"/>
        <dgm:cxn modelId="14" srcId="1" destId="1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21"/>
        <dgm:pt modelId="211"/>
        <dgm:pt modelId="3"/>
        <dgm:pt modelId="31"/>
        <dgm:pt modelId="311"/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1" destId="211" srcOrd="0" destOrd="0"/>
        <dgm:cxn modelId="33" srcId="3" destId="31" srcOrd="0" destOrd="0"/>
        <dgm:cxn modelId="34" srcId="31" destId="311" srcOrd="0" destOrd="0"/>
      </dgm:cxnLst>
      <dgm:bg/>
      <dgm:whole/>
    </dgm:dataModel>
  </dgm:clrData>
  <dgm:layoutNode name="diagram">
    <dgm:varLst>
      <dgm:chPref val="1"/>
      <dgm:dir/>
      <dgm:animOne val="branch"/>
      <dgm:animLvl val="lvl"/>
      <dgm:resizeHandles val="exact"/>
    </dgm:varLst>
    <dgm:choose name="Name0">
      <dgm:if name="Name1" func="var" arg="dir" op="equ" val="norm">
        <dgm:alg type="hierChild">
          <dgm:param type="linDir" val="fromT"/>
          <dgm:param type="chAlign" val="l"/>
        </dgm:alg>
      </dgm:if>
      <dgm:else name="Name2">
        <dgm:alg type="hierChild">
          <dgm:param type="linDir" val="fromT"/>
          <dgm:param type="chAlign" val="r"/>
        </dgm:alg>
      </dgm:else>
    </dgm:choose>
    <dgm:shape xmlns:r="http://schemas.openxmlformats.org/officeDocument/2006/relationships" r:blip="">
      <dgm:adjLst/>
    </dgm:shape>
    <dgm:presOf/>
    <dgm:constrLst>
      <dgm:constr type="h" for="des" ptType="node" refType="h"/>
      <dgm:constr type="w" for="des" ptType="node" refType="h" refFor="des" refPtType="node" fact="2"/>
      <dgm:constr type="sibSp" refType="h" refFor="des" refPtType="node" op="equ" fact="0.15"/>
      <dgm:constr type="sibSp" for="des" forName="level2hierChild" refType="h" refFor="des" refPtType="node" op="equ" fact="0.15"/>
      <dgm:constr type="sibSp" for="des" forName="level3hierChild" refType="h" refFor="des" refPtType="node" op="equ" fact="0.15"/>
      <dgm:constr type="sp" for="des" forName="root1" refType="w" refFor="des" refPtType="node" fact="0.4"/>
      <dgm:constr type="sp" for="des" forName="root2" refType="sp" refFor="des" refForName="root1" op="equ"/>
      <dgm:constr type="primFontSz" for="des" ptType="node" op="equ" val="65"/>
      <dgm:constr type="primFontSz" for="des" forName="connTx" op="equ" val="55"/>
      <dgm:constr type="primFontSz" for="des" forName="connTx" refType="primFontSz" refFor="des" refPtType="node" op="lte" fact="0.8"/>
    </dgm:constrLst>
    <dgm:ruleLst/>
    <dgm:forEach name="Name3" axis="ch">
      <dgm:forEach name="Name4" axis="self" ptType="node">
        <dgm:layoutNode name="root1">
          <dgm:choose name="Name5">
            <dgm:if name="Name6" func="var" arg="dir" op="equ" val="norm">
              <dgm:alg type="hierRoot">
                <dgm:param type="hierAlign" val="lCtrCh"/>
              </dgm:alg>
            </dgm:if>
            <dgm:else name="Name7">
              <dgm:alg type="hierRoot">
                <dgm:param type="hierAlign" val="rCtrCh"/>
              </dgm:alg>
            </dgm:else>
          </dgm:choose>
          <dgm:shape xmlns:r="http://schemas.openxmlformats.org/officeDocument/2006/relationships" r:blip="">
            <dgm:adjLst/>
          </dgm:shape>
          <dgm:presOf/>
          <dgm:constrLst/>
          <dgm:ruleLst/>
          <dgm:layoutNode name="LevelOneTextNode" styleLbl="node0">
            <dgm:varLst>
              <dgm:chPref val="3"/>
            </dgm:varLst>
            <dgm:alg type="tx"/>
            <dgm:shape xmlns:r="http://schemas.openxmlformats.org/officeDocument/2006/relationships" type="roundRect" r:blip="">
              <dgm:adjLst>
                <dgm:adj idx="1" val="0.1"/>
              </dgm:adjLst>
            </dgm:shape>
            <dgm:presOf axis="self"/>
            <dgm:constrLst>
              <dgm:constr type="tMarg" refType="primFontSz" fact="0.05"/>
              <dgm:constr type="bMarg" refType="primFontSz" fact="0.05"/>
              <dgm:constr type="lMarg" refType="primFontSz" fact="0.05"/>
              <dgm:constr type="rMarg" refType="primFontSz" fact="0.05"/>
            </dgm:constrLst>
            <dgm:ruleLst>
              <dgm:rule type="primFontSz" val="5" fact="NaN" max="NaN"/>
            </dgm:ruleLst>
          </dgm:layoutNode>
          <dgm:layoutNode name="level2hierChild">
            <dgm:choose name="Name8">
              <dgm:if name="Name9" func="var" arg="dir" op="equ" val="norm">
                <dgm:alg type="hierChild">
                  <dgm:param type="linDir" val="fromT"/>
                  <dgm:param type="chAlign" val="l"/>
                </dgm:alg>
              </dgm:if>
              <dgm:else name="Name10">
                <dgm:alg type="hierChild">
                  <dgm:param type="linDir" val="fromT"/>
                  <dgm:param type="chAlign" val="r"/>
                </dgm:alg>
              </dgm:else>
            </dgm:choose>
            <dgm:shape xmlns:r="http://schemas.openxmlformats.org/officeDocument/2006/relationships" r:blip="">
              <dgm:adjLst/>
            </dgm:shape>
            <dgm:presOf/>
            <dgm:constrLst/>
            <dgm:ruleLst/>
            <dgm:forEach name="repeat" axis="ch">
              <dgm:forEach name="Name11" axis="self" ptType="parTrans" cnt="1">
                <dgm:layoutNode name="conn2-1">
                  <dgm:choose name="Name12">
                    <dgm:if name="Name13" func="var" arg="dir" op="equ" val="norm">
                      <dgm:alg type="conn">
                        <dgm:param type="dim" val="1D"/>
                        <dgm:param type="begPts" val="midR"/>
                        <dgm:param type="endPts" val="midL"/>
                        <dgm:param type="endSty" val="noArr"/>
                      </dgm:alg>
                    </dgm:if>
                    <dgm:else name="Name14">
                      <dgm:alg type="conn">
                        <dgm:param type="dim" val="1D"/>
                        <dgm:param type="begPts" val="midL"/>
                        <dgm:param type="endPts" val="midR"/>
                        <dgm:param type="endSty" val="noArr"/>
                      </dgm:alg>
                    </dgm:else>
                  </dgm:choose>
                  <dgm:shape xmlns:r="http://schemas.openxmlformats.org/officeDocument/2006/relationships" type="conn" r:blip="">
                    <dgm:adjLst/>
                  </dgm:shape>
                  <dgm:presOf axis="self"/>
                  <dgm:constrLst>
                    <dgm:constr type="w" val="1"/>
                    <dgm:constr type="h" val="5"/>
                    <dgm:constr type="connDist"/>
                    <dgm:constr type="begPad"/>
                    <dgm:constr type="endPad"/>
                    <dgm:constr type="userA" for="ch" refType="connDist"/>
                  </dgm:constrLst>
                  <dgm:ruleLst/>
                  <dgm:layoutNode name="connTx">
                    <dgm:alg type="tx">
                      <dgm:param type="autoTxRot" val="grav"/>
                    </dgm:alg>
                    <dgm:shape xmlns:r="http://schemas.openxmlformats.org/officeDocument/2006/relationships" type="rect" r:blip="" hideGeom="1">
                      <dgm:adjLst/>
                    </dgm:shape>
                    <dgm:presOf axis="self"/>
                    <dgm:constrLst>
                      <dgm:constr type="userA"/>
                      <dgm:constr type="w" refType="userA" fact="0.05"/>
                      <dgm:constr type="h" refType="userA" fact="0.05"/>
                      <dgm:constr type="lMarg" val="1"/>
                      <dgm:constr type="rMarg" val="1"/>
                      <dgm:constr type="tMarg"/>
                      <dgm:constr type="bMarg"/>
                    </dgm:constrLst>
                    <dgm:ruleLst>
                      <dgm:rule type="h" val="NaN" fact="0.25" max="NaN"/>
                      <dgm:rule type="w" val="NaN" fact="0.8" max="NaN"/>
                      <dgm:rule type="primFontSz" val="5" fact="NaN" max="NaN"/>
                    </dgm:ruleLst>
                  </dgm:layoutNode>
                </dgm:layoutNode>
              </dgm:forEach>
              <dgm:forEach name="Name15" axis="self" ptType="node">
                <dgm:layoutNode name="root2">
                  <dgm:choose name="Name16">
                    <dgm:if name="Name17" func="var" arg="dir" op="equ" val="norm">
                      <dgm:alg type="hierRoot">
                        <dgm:param type="hierAlign" val="lCtrCh"/>
                      </dgm:alg>
                    </dgm:if>
                    <dgm:else name="Name18">
                      <dgm:alg type="hierRoot">
                        <dgm:param type="hierAlign" val="rCtrCh"/>
                      </dgm:alg>
                    </dgm:else>
                  </dgm:choose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  <dgm:layoutNode name="LevelTwoTextNode">
                    <dgm:varLst>
                      <dgm:chPref val="3"/>
                    </dgm:varLst>
                    <dgm:alg type="tx"/>
                    <dgm:shape xmlns:r="http://schemas.openxmlformats.org/officeDocument/2006/relationships" type="roundRect" r:blip="">
                      <dgm:adjLst>
                        <dgm:adj idx="1" val="0.1"/>
                      </dgm:adjLst>
                    </dgm:shape>
                    <dgm:presOf axis="self"/>
                    <dgm:constrLst>
                      <dgm:constr type="tMarg" refType="primFontSz" fact="0.05"/>
                      <dgm:constr type="bMarg" refType="primFontSz" fact="0.05"/>
                      <dgm:constr type="lMarg" refType="primFontSz" fact="0.05"/>
                      <dgm:constr type="rMarg" refType="primFontSz" fact="0.05"/>
                    </dgm:constrLst>
                    <dgm:ruleLst>
                      <dgm:rule type="primFontSz" val="5" fact="NaN" max="NaN"/>
                    </dgm:ruleLst>
                  </dgm:layoutNode>
                  <dgm:layoutNode name="level3hierChild">
                    <dgm:choose name="Name19">
                      <dgm:if name="Name20" func="var" arg="dir" op="equ" val="norm">
                        <dgm:alg type="hierChild">
                          <dgm:param type="linDir" val="fromT"/>
                          <dgm:param type="chAlign" val="l"/>
                        </dgm:alg>
                      </dgm:if>
                      <dgm:else name="Name21">
                        <dgm:alg type="hierChild">
                          <dgm:param type="linDir" val="fromT"/>
                          <dgm:param type="chAlign" val="r"/>
                        </dgm:alg>
                      </dgm:else>
                    </dgm:choose>
                    <dgm:shape xmlns:r="http://schemas.openxmlformats.org/officeDocument/2006/relationships" r:blip="">
                      <dgm:adjLst/>
                    </dgm:shape>
                    <dgm:presOf/>
                    <dgm:constrLst/>
                    <dgm:ruleLst/>
                    <dgm:forEach name="Name22" ref="repeat"/>
                  </dgm:layoutNode>
                </dgm:layoutNode>
              </dgm:forEach>
            </dgm:forEach>
          </dgm:layoutNode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129540</xdr:rowOff>
    </xdr:from>
    <xdr:to>
      <xdr:col>10</xdr:col>
      <xdr:colOff>434340</xdr:colOff>
      <xdr:row>74</xdr:row>
      <xdr:rowOff>144780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CCD8B65A-A091-FE4C-DC79-418601BFDA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04A1E-FEAC-4A52-9A5F-394E9ECD8B47}">
  <dimension ref="A1:M135"/>
  <sheetViews>
    <sheetView showGridLines="0" topLeftCell="A3" zoomScale="90" zoomScaleNormal="90" workbookViewId="0">
      <selection activeCell="I101" sqref="I101:J101"/>
    </sheetView>
  </sheetViews>
  <sheetFormatPr defaultColWidth="8.88671875" defaultRowHeight="13.8" x14ac:dyDescent="0.25"/>
  <cols>
    <col min="1" max="1" width="9.6640625" style="32" customWidth="1"/>
    <col min="2" max="2" width="9.44140625" style="32" bestFit="1" customWidth="1"/>
    <col min="3" max="3" width="41.88671875" style="32" bestFit="1" customWidth="1"/>
    <col min="4" max="5" width="14.5546875" style="32" customWidth="1"/>
    <col min="6" max="6" width="15" style="32" customWidth="1"/>
    <col min="7" max="7" width="18.77734375" style="32" bestFit="1" customWidth="1"/>
    <col min="8" max="10" width="13.6640625" style="32" customWidth="1"/>
    <col min="11" max="11" width="14.88671875" style="32" bestFit="1" customWidth="1"/>
    <col min="12" max="12" width="13" style="32" customWidth="1"/>
    <col min="13" max="13" width="22.21875" style="32" bestFit="1" customWidth="1"/>
    <col min="14" max="16" width="9.109375" style="32" bestFit="1" customWidth="1"/>
    <col min="17" max="1994" width="8.88671875" style="32"/>
    <col min="1995" max="1997" width="2.5546875" style="32" customWidth="1"/>
    <col min="1998" max="16384" width="8.88671875" style="32"/>
  </cols>
  <sheetData>
    <row r="1" spans="2:13" ht="14.4" thickBot="1" x14ac:dyDescent="0.3"/>
    <row r="2" spans="2:13" ht="14.4" thickBot="1" x14ac:dyDescent="0.3">
      <c r="B2" s="33"/>
      <c r="C2" s="34"/>
      <c r="D2" s="34"/>
      <c r="E2" s="34"/>
      <c r="F2" s="34"/>
      <c r="G2" s="34"/>
      <c r="H2" s="34"/>
      <c r="I2" s="34"/>
      <c r="J2" s="35"/>
    </row>
    <row r="3" spans="2:13" ht="15.6" thickBot="1" x14ac:dyDescent="0.3">
      <c r="B3" s="36"/>
      <c r="C3" s="37" t="s">
        <v>48</v>
      </c>
      <c r="D3" s="38">
        <f ca="1">TODAY()</f>
        <v>45622</v>
      </c>
      <c r="E3" s="39"/>
      <c r="F3" s="39"/>
      <c r="G3" s="39"/>
      <c r="H3" s="39"/>
      <c r="I3" s="39"/>
      <c r="J3" s="40"/>
    </row>
    <row r="4" spans="2:13" ht="14.4" thickBot="1" x14ac:dyDescent="0.3">
      <c r="B4" s="36"/>
      <c r="C4" s="39"/>
      <c r="D4" s="39"/>
      <c r="E4" s="39"/>
      <c r="F4" s="39"/>
      <c r="G4" s="39"/>
      <c r="H4" s="39"/>
      <c r="I4" s="39"/>
      <c r="J4" s="40"/>
    </row>
    <row r="5" spans="2:13" x14ac:dyDescent="0.25">
      <c r="B5" s="36"/>
      <c r="C5" s="41" t="s">
        <v>49</v>
      </c>
      <c r="D5" s="42" t="s">
        <v>50</v>
      </c>
      <c r="E5" s="43" t="s">
        <v>51</v>
      </c>
      <c r="F5" s="44"/>
      <c r="J5" s="45"/>
    </row>
    <row r="6" spans="2:13" x14ac:dyDescent="0.25">
      <c r="B6" s="36"/>
      <c r="C6" s="46" t="s">
        <v>52</v>
      </c>
      <c r="D6" s="47"/>
      <c r="E6" s="48">
        <v>2500</v>
      </c>
      <c r="F6" s="47"/>
      <c r="J6" s="45"/>
    </row>
    <row r="7" spans="2:13" x14ac:dyDescent="0.25">
      <c r="B7" s="36"/>
      <c r="C7" s="46" t="s">
        <v>53</v>
      </c>
      <c r="D7" s="49">
        <v>3.5</v>
      </c>
      <c r="E7" s="50">
        <f>D7*E6</f>
        <v>8750</v>
      </c>
      <c r="F7" s="51"/>
      <c r="J7" s="45"/>
      <c r="L7" s="52"/>
      <c r="M7" s="53"/>
    </row>
    <row r="8" spans="2:13" ht="14.4" customHeight="1" x14ac:dyDescent="0.25">
      <c r="B8" s="36"/>
      <c r="C8" s="46" t="s">
        <v>54</v>
      </c>
      <c r="D8" s="54">
        <v>0.7</v>
      </c>
      <c r="E8" s="55">
        <f>D8*E7</f>
        <v>6125</v>
      </c>
      <c r="J8" s="45"/>
    </row>
    <row r="9" spans="2:13" x14ac:dyDescent="0.25">
      <c r="B9" s="36"/>
      <c r="C9" s="46" t="s">
        <v>55</v>
      </c>
      <c r="D9" s="56">
        <v>0.15</v>
      </c>
      <c r="E9" s="55">
        <f>D9*E8</f>
        <v>918.75</v>
      </c>
      <c r="J9" s="45"/>
    </row>
    <row r="10" spans="2:13" ht="14.4" customHeight="1" x14ac:dyDescent="0.25">
      <c r="B10" s="36"/>
      <c r="C10" s="57"/>
      <c r="D10" s="58"/>
      <c r="E10" s="59"/>
      <c r="F10" s="51"/>
      <c r="J10" s="45"/>
    </row>
    <row r="11" spans="2:13" x14ac:dyDescent="0.25">
      <c r="B11" s="36"/>
      <c r="C11" s="46" t="s">
        <v>56</v>
      </c>
      <c r="D11" s="60">
        <f>1-D12-D13</f>
        <v>0.9</v>
      </c>
      <c r="E11" s="50">
        <f>D11*E8</f>
        <v>5512.5</v>
      </c>
      <c r="F11" s="61"/>
      <c r="G11" s="51"/>
      <c r="H11" s="62"/>
      <c r="I11" s="63"/>
      <c r="J11" s="40"/>
    </row>
    <row r="12" spans="2:13" ht="14.4" customHeight="1" x14ac:dyDescent="0.25">
      <c r="B12" s="36"/>
      <c r="C12" s="64" t="s">
        <v>57</v>
      </c>
      <c r="D12" s="60">
        <v>0</v>
      </c>
      <c r="E12" s="55">
        <f>D12*E8</f>
        <v>0</v>
      </c>
      <c r="F12" s="51"/>
      <c r="G12" s="65"/>
      <c r="H12" s="62"/>
      <c r="I12" s="63"/>
      <c r="J12" s="40"/>
    </row>
    <row r="13" spans="2:13" x14ac:dyDescent="0.25">
      <c r="B13" s="36"/>
      <c r="C13" s="64" t="s">
        <v>58</v>
      </c>
      <c r="D13" s="60">
        <v>0.1</v>
      </c>
      <c r="E13" s="55">
        <f>D13*E8</f>
        <v>612.5</v>
      </c>
      <c r="F13" s="51"/>
      <c r="G13" s="51"/>
      <c r="H13" s="62"/>
      <c r="I13" s="63"/>
      <c r="J13" s="40"/>
    </row>
    <row r="14" spans="2:13" ht="15.6" customHeight="1" x14ac:dyDescent="0.25">
      <c r="B14" s="36"/>
      <c r="C14" s="57"/>
      <c r="D14" s="58"/>
      <c r="E14" s="59"/>
      <c r="F14" s="51"/>
      <c r="G14" s="51"/>
      <c r="H14" s="62"/>
      <c r="I14" s="63"/>
      <c r="J14" s="40"/>
    </row>
    <row r="15" spans="2:13" x14ac:dyDescent="0.25">
      <c r="B15" s="36"/>
      <c r="C15" s="209" t="s">
        <v>59</v>
      </c>
      <c r="D15" s="66">
        <v>0.3</v>
      </c>
      <c r="E15" s="50">
        <f>D15*E6</f>
        <v>750</v>
      </c>
      <c r="F15" s="51"/>
      <c r="G15" s="51"/>
      <c r="H15" s="62"/>
      <c r="I15" s="63"/>
      <c r="J15" s="40"/>
    </row>
    <row r="16" spans="2:13" ht="14.4" customHeight="1" x14ac:dyDescent="0.25">
      <c r="B16" s="36"/>
      <c r="C16" s="46" t="s">
        <v>60</v>
      </c>
      <c r="D16" s="67">
        <f>CEILING(E16/E15,1)</f>
        <v>12</v>
      </c>
      <c r="E16" s="68">
        <f>E7</f>
        <v>8750</v>
      </c>
      <c r="F16" s="51"/>
      <c r="G16" s="51"/>
      <c r="H16" s="62"/>
      <c r="I16" s="63"/>
      <c r="J16" s="40"/>
    </row>
    <row r="17" spans="2:12" ht="14.4" customHeight="1" x14ac:dyDescent="0.25">
      <c r="B17" s="36"/>
      <c r="C17" s="46" t="s">
        <v>61</v>
      </c>
      <c r="D17" s="67">
        <v>2</v>
      </c>
      <c r="E17" s="69">
        <f>D17*E15</f>
        <v>1500</v>
      </c>
      <c r="F17" s="51"/>
      <c r="G17" s="51"/>
      <c r="H17" s="62"/>
      <c r="I17" s="63"/>
      <c r="J17" s="40"/>
      <c r="L17" s="70"/>
    </row>
    <row r="18" spans="2:12" x14ac:dyDescent="0.25">
      <c r="B18" s="36"/>
      <c r="C18" s="46" t="s">
        <v>62</v>
      </c>
      <c r="D18" s="66">
        <f>MROUND(E18/33,1)</f>
        <v>45</v>
      </c>
      <c r="E18" s="50">
        <f>E17</f>
        <v>1500</v>
      </c>
      <c r="F18" s="71"/>
      <c r="G18" s="51"/>
      <c r="H18" s="62"/>
      <c r="I18" s="63"/>
      <c r="J18" s="40"/>
    </row>
    <row r="19" spans="2:12" x14ac:dyDescent="0.25">
      <c r="B19" s="36"/>
      <c r="C19" s="46" t="s">
        <v>63</v>
      </c>
      <c r="D19" s="72">
        <f>E6-E15</f>
        <v>1750</v>
      </c>
      <c r="E19" s="50">
        <f>D19</f>
        <v>1750</v>
      </c>
      <c r="F19" s="51"/>
      <c r="G19" s="51"/>
      <c r="H19" s="62"/>
      <c r="I19" s="63"/>
      <c r="J19" s="40"/>
    </row>
    <row r="20" spans="2:12" x14ac:dyDescent="0.25">
      <c r="B20" s="36"/>
      <c r="C20" s="57"/>
      <c r="D20" s="58"/>
      <c r="E20" s="59"/>
      <c r="H20" s="62"/>
      <c r="I20" s="63"/>
      <c r="J20" s="40"/>
    </row>
    <row r="21" spans="2:12" x14ac:dyDescent="0.25">
      <c r="B21" s="36"/>
      <c r="C21" s="73" t="s">
        <v>64</v>
      </c>
      <c r="D21" s="74">
        <f>$E$7+$E$18+$E$9+$E$15</f>
        <v>11918.75</v>
      </c>
      <c r="E21" s="75">
        <f>D21</f>
        <v>11918.75</v>
      </c>
      <c r="F21" s="51"/>
      <c r="G21" s="51"/>
      <c r="J21" s="40"/>
    </row>
    <row r="22" spans="2:12" x14ac:dyDescent="0.25">
      <c r="B22" s="36"/>
      <c r="C22" s="73" t="s">
        <v>65</v>
      </c>
      <c r="D22" s="74">
        <f>MROUND((E8+E9)/E22,1)</f>
        <v>128</v>
      </c>
      <c r="E22" s="76">
        <v>55</v>
      </c>
      <c r="F22" s="51"/>
      <c r="G22" s="51"/>
      <c r="J22" s="40"/>
    </row>
    <row r="23" spans="2:12" ht="14.4" thickBot="1" x14ac:dyDescent="0.3">
      <c r="B23" s="36"/>
      <c r="C23" s="77" t="s">
        <v>66</v>
      </c>
      <c r="D23" s="78">
        <v>24</v>
      </c>
      <c r="E23" s="79">
        <f>D22/D23</f>
        <v>5.333333333333333</v>
      </c>
      <c r="F23" s="51"/>
      <c r="J23" s="40"/>
    </row>
    <row r="24" spans="2:12" ht="14.4" thickBot="1" x14ac:dyDescent="0.3">
      <c r="B24" s="80"/>
      <c r="C24" s="81"/>
      <c r="D24" s="82"/>
      <c r="E24" s="83"/>
      <c r="F24" s="83"/>
      <c r="G24" s="83"/>
      <c r="H24" s="84"/>
      <c r="I24" s="84"/>
      <c r="J24" s="85"/>
    </row>
    <row r="25" spans="2:12" ht="14.4" thickBot="1" x14ac:dyDescent="0.3">
      <c r="B25" s="39"/>
      <c r="C25" s="39"/>
      <c r="D25" s="39"/>
      <c r="E25" s="86"/>
      <c r="F25" s="39"/>
      <c r="G25" s="39"/>
      <c r="H25" s="39"/>
      <c r="I25" s="39"/>
      <c r="J25" s="39"/>
    </row>
    <row r="26" spans="2:12" x14ac:dyDescent="0.25">
      <c r="B26" s="33"/>
      <c r="C26" s="34"/>
      <c r="D26" s="34"/>
      <c r="E26" s="87"/>
      <c r="F26" s="34"/>
      <c r="G26" s="34"/>
      <c r="H26" s="34"/>
      <c r="I26" s="34"/>
      <c r="J26" s="35"/>
    </row>
    <row r="27" spans="2:12" x14ac:dyDescent="0.25">
      <c r="B27" s="36"/>
      <c r="C27" s="88" t="s">
        <v>67</v>
      </c>
      <c r="D27" s="89" t="s">
        <v>72</v>
      </c>
      <c r="E27" s="89" t="s">
        <v>74</v>
      </c>
      <c r="F27" s="89" t="s">
        <v>75</v>
      </c>
      <c r="G27" s="89" t="s">
        <v>76</v>
      </c>
      <c r="H27" s="90" t="s">
        <v>77</v>
      </c>
      <c r="I27" s="39"/>
      <c r="J27" s="91"/>
      <c r="K27" s="92"/>
    </row>
    <row r="28" spans="2:12" x14ac:dyDescent="0.25">
      <c r="B28" s="36"/>
      <c r="C28" s="93" t="s">
        <v>68</v>
      </c>
      <c r="D28" s="94" t="s">
        <v>71</v>
      </c>
      <c r="E28" s="95">
        <f>E11</f>
        <v>5512.5</v>
      </c>
      <c r="F28" s="96">
        <v>1000</v>
      </c>
      <c r="G28" s="97">
        <f>F28*E28</f>
        <v>5512500</v>
      </c>
      <c r="H28" s="98"/>
      <c r="J28" s="99"/>
      <c r="K28" s="92"/>
    </row>
    <row r="29" spans="2:12" x14ac:dyDescent="0.25">
      <c r="B29" s="36"/>
      <c r="C29" s="93" t="s">
        <v>124</v>
      </c>
      <c r="D29" s="94" t="s">
        <v>71</v>
      </c>
      <c r="E29" s="95">
        <f>E12</f>
        <v>0</v>
      </c>
      <c r="F29" s="96">
        <v>0</v>
      </c>
      <c r="G29" s="97">
        <f t="shared" ref="G29:G32" si="0">F29*E29</f>
        <v>0</v>
      </c>
      <c r="H29" s="98"/>
      <c r="J29" s="99"/>
      <c r="K29" s="100"/>
    </row>
    <row r="30" spans="2:12" x14ac:dyDescent="0.25">
      <c r="B30" s="36"/>
      <c r="C30" s="93" t="s">
        <v>69</v>
      </c>
      <c r="D30" s="94" t="s">
        <v>71</v>
      </c>
      <c r="E30" s="95">
        <f>E13</f>
        <v>612.5</v>
      </c>
      <c r="F30" s="96">
        <v>2000</v>
      </c>
      <c r="G30" s="97">
        <f t="shared" si="0"/>
        <v>1225000</v>
      </c>
      <c r="H30" s="98"/>
      <c r="J30" s="99"/>
    </row>
    <row r="31" spans="2:12" x14ac:dyDescent="0.25">
      <c r="B31" s="36"/>
      <c r="C31" s="93" t="s">
        <v>70</v>
      </c>
      <c r="D31" s="94" t="s">
        <v>71</v>
      </c>
      <c r="E31" s="95">
        <f>E9</f>
        <v>918.75</v>
      </c>
      <c r="F31" s="96">
        <v>1000</v>
      </c>
      <c r="G31" s="97">
        <f t="shared" si="0"/>
        <v>918750</v>
      </c>
      <c r="H31" s="98"/>
      <c r="J31" s="99"/>
    </row>
    <row r="32" spans="2:12" x14ac:dyDescent="0.25">
      <c r="B32" s="36"/>
      <c r="C32" s="101" t="s">
        <v>62</v>
      </c>
      <c r="D32" s="102" t="s">
        <v>73</v>
      </c>
      <c r="E32" s="95">
        <f>D18</f>
        <v>45</v>
      </c>
      <c r="F32" s="103">
        <v>8000</v>
      </c>
      <c r="G32" s="104">
        <f t="shared" si="0"/>
        <v>360000</v>
      </c>
      <c r="H32" s="105"/>
      <c r="J32" s="99"/>
    </row>
    <row r="33" spans="2:10" ht="14.4" thickBot="1" x14ac:dyDescent="0.3">
      <c r="B33" s="36"/>
      <c r="C33" s="106" t="s">
        <v>78</v>
      </c>
      <c r="D33" s="107"/>
      <c r="E33" s="107"/>
      <c r="F33" s="107"/>
      <c r="G33" s="108">
        <f>SUM(G28:G32)</f>
        <v>8016250</v>
      </c>
      <c r="H33" s="109">
        <v>1</v>
      </c>
      <c r="J33" s="110"/>
    </row>
    <row r="34" spans="2:10" ht="14.4" thickBot="1" x14ac:dyDescent="0.3">
      <c r="B34" s="36"/>
      <c r="C34" s="111" t="s">
        <v>79</v>
      </c>
      <c r="D34" s="112"/>
      <c r="E34" s="112"/>
      <c r="F34" s="112"/>
      <c r="G34" s="113">
        <f>G33/1.18</f>
        <v>6793432.2033898309</v>
      </c>
      <c r="H34" s="114">
        <f>G34/$G$33</f>
        <v>0.84745762711864414</v>
      </c>
      <c r="I34" s="115"/>
      <c r="J34" s="116"/>
    </row>
    <row r="35" spans="2:10" x14ac:dyDescent="0.25">
      <c r="B35" s="36"/>
      <c r="C35" s="117"/>
      <c r="D35" s="117"/>
      <c r="E35" s="117"/>
      <c r="F35" s="117"/>
      <c r="G35" s="117"/>
      <c r="H35" s="118"/>
      <c r="I35" s="117"/>
      <c r="J35" s="116"/>
    </row>
    <row r="36" spans="2:10" x14ac:dyDescent="0.25">
      <c r="B36" s="36"/>
      <c r="C36" s="88" t="s">
        <v>80</v>
      </c>
      <c r="D36" s="89" t="s">
        <v>72</v>
      </c>
      <c r="E36" s="89" t="s">
        <v>74</v>
      </c>
      <c r="F36" s="89" t="s">
        <v>90</v>
      </c>
      <c r="G36" s="89" t="s">
        <v>91</v>
      </c>
      <c r="H36" s="119"/>
      <c r="I36" s="117"/>
      <c r="J36" s="116"/>
    </row>
    <row r="37" spans="2:10" x14ac:dyDescent="0.25">
      <c r="B37" s="36"/>
      <c r="C37" s="93" t="s">
        <v>81</v>
      </c>
      <c r="D37" s="94" t="s">
        <v>71</v>
      </c>
      <c r="E37" s="95">
        <f>E21</f>
        <v>11918.75</v>
      </c>
      <c r="F37" s="120">
        <v>10</v>
      </c>
      <c r="G37" s="97">
        <f>F37*E37</f>
        <v>119187.5</v>
      </c>
      <c r="H37" s="97">
        <f t="shared" ref="H37:H41" si="1">G37/(E$9+E$8)</f>
        <v>16.921029281277729</v>
      </c>
      <c r="I37" s="117"/>
      <c r="J37" s="116"/>
    </row>
    <row r="38" spans="2:10" x14ac:dyDescent="0.25">
      <c r="B38" s="36"/>
      <c r="C38" s="121" t="s">
        <v>82</v>
      </c>
      <c r="D38" s="94" t="s">
        <v>71</v>
      </c>
      <c r="E38" s="95">
        <f>E21</f>
        <v>11918.75</v>
      </c>
      <c r="F38" s="122">
        <v>250</v>
      </c>
      <c r="G38" s="97">
        <f>F38*E38</f>
        <v>2979687.5</v>
      </c>
      <c r="H38" s="97">
        <f t="shared" si="1"/>
        <v>423.02573203194322</v>
      </c>
      <c r="I38" s="117"/>
      <c r="J38" s="116"/>
    </row>
    <row r="39" spans="2:10" x14ac:dyDescent="0.25">
      <c r="B39" s="36"/>
      <c r="C39" s="93" t="s">
        <v>83</v>
      </c>
      <c r="D39" s="94" t="s">
        <v>87</v>
      </c>
      <c r="E39" s="123">
        <f>G39/G42</f>
        <v>9.8156838759880433E-2</v>
      </c>
      <c r="F39" s="120">
        <v>15000</v>
      </c>
      <c r="G39" s="97">
        <f>F39*D23</f>
        <v>360000</v>
      </c>
      <c r="H39" s="97">
        <f t="shared" si="1"/>
        <v>51.109139307897074</v>
      </c>
      <c r="I39" s="117"/>
      <c r="J39" s="116"/>
    </row>
    <row r="40" spans="2:10" x14ac:dyDescent="0.25">
      <c r="B40" s="36"/>
      <c r="C40" s="93" t="s">
        <v>84</v>
      </c>
      <c r="D40" s="94" t="s">
        <v>88</v>
      </c>
      <c r="E40" s="95">
        <f>G34</f>
        <v>6793432.2033898309</v>
      </c>
      <c r="F40" s="124">
        <v>1.4999999999999999E-2</v>
      </c>
      <c r="G40" s="97">
        <f t="shared" ref="G40:G41" si="2">F40*E40</f>
        <v>101901.48305084746</v>
      </c>
      <c r="H40" s="97">
        <f t="shared" si="1"/>
        <v>14.466936369241875</v>
      </c>
      <c r="I40" s="117"/>
      <c r="J40" s="116"/>
    </row>
    <row r="41" spans="2:10" ht="14.4" thickBot="1" x14ac:dyDescent="0.3">
      <c r="B41" s="36"/>
      <c r="C41" s="93" t="s">
        <v>85</v>
      </c>
      <c r="D41" s="94" t="s">
        <v>89</v>
      </c>
      <c r="E41" s="95">
        <f>SUM(G37:G40)</f>
        <v>3560776.4830508474</v>
      </c>
      <c r="F41" s="124">
        <v>0.03</v>
      </c>
      <c r="G41" s="97">
        <f t="shared" si="2"/>
        <v>106823.29449152542</v>
      </c>
      <c r="H41" s="97">
        <f t="shared" si="1"/>
        <v>15.165685109710797</v>
      </c>
      <c r="I41" s="117"/>
      <c r="J41" s="116"/>
    </row>
    <row r="42" spans="2:10" ht="14.4" thickBot="1" x14ac:dyDescent="0.3">
      <c r="B42" s="36"/>
      <c r="C42" s="111" t="s">
        <v>86</v>
      </c>
      <c r="D42" s="112"/>
      <c r="E42" s="112"/>
      <c r="F42" s="112"/>
      <c r="G42" s="113">
        <f>SUM(G37:G41)</f>
        <v>3667599.7775423727</v>
      </c>
      <c r="H42" s="114">
        <f>G42/$G$33</f>
        <v>0.45752063340619026</v>
      </c>
      <c r="I42" s="117"/>
      <c r="J42" s="125"/>
    </row>
    <row r="43" spans="2:10" x14ac:dyDescent="0.25">
      <c r="B43" s="36"/>
      <c r="C43" s="117"/>
      <c r="D43" s="117"/>
      <c r="E43" s="117"/>
      <c r="F43" s="117"/>
      <c r="G43" s="117"/>
      <c r="H43" s="118"/>
      <c r="I43" s="117"/>
      <c r="J43" s="116"/>
    </row>
    <row r="44" spans="2:10" x14ac:dyDescent="0.25">
      <c r="B44" s="36"/>
      <c r="C44" s="88" t="s">
        <v>11</v>
      </c>
      <c r="D44" s="89" t="s">
        <v>72</v>
      </c>
      <c r="E44" s="89" t="s">
        <v>74</v>
      </c>
      <c r="F44" s="89" t="s">
        <v>90</v>
      </c>
      <c r="G44" s="89" t="s">
        <v>91</v>
      </c>
      <c r="H44" s="119"/>
      <c r="I44" s="117"/>
      <c r="J44" s="116"/>
    </row>
    <row r="45" spans="2:10" x14ac:dyDescent="0.25">
      <c r="B45" s="36"/>
      <c r="C45" s="93" t="s">
        <v>92</v>
      </c>
      <c r="D45" s="94" t="s">
        <v>71</v>
      </c>
      <c r="E45" s="126">
        <f>E7</f>
        <v>8750</v>
      </c>
      <c r="F45" s="127">
        <v>2.2000000000000002</v>
      </c>
      <c r="G45" s="128">
        <f>F45*E45</f>
        <v>19250</v>
      </c>
      <c r="H45" s="98"/>
      <c r="I45" s="117"/>
      <c r="J45" s="40"/>
    </row>
    <row r="46" spans="2:10" x14ac:dyDescent="0.25">
      <c r="B46" s="36"/>
      <c r="C46" s="93" t="s">
        <v>93</v>
      </c>
      <c r="D46" s="94"/>
      <c r="E46" s="128">
        <f>G33</f>
        <v>8016250</v>
      </c>
      <c r="F46" s="129">
        <v>0.25</v>
      </c>
      <c r="G46" s="128">
        <f>F46*E46</f>
        <v>2004062.5</v>
      </c>
      <c r="H46" s="98"/>
      <c r="I46" s="117"/>
      <c r="J46" s="40"/>
    </row>
    <row r="47" spans="2:10" ht="14.4" thickBot="1" x14ac:dyDescent="0.3">
      <c r="B47" s="36"/>
      <c r="C47" s="93" t="s">
        <v>44</v>
      </c>
      <c r="D47" s="94" t="s">
        <v>95</v>
      </c>
      <c r="E47" s="128">
        <f>SUM(G46:G46)</f>
        <v>2004062.5</v>
      </c>
      <c r="F47" s="130">
        <v>0.03</v>
      </c>
      <c r="G47" s="97">
        <f>F47*E47</f>
        <v>60121.875</v>
      </c>
      <c r="H47" s="98"/>
      <c r="I47" s="117"/>
      <c r="J47" s="40"/>
    </row>
    <row r="48" spans="2:10" ht="14.4" thickBot="1" x14ac:dyDescent="0.3">
      <c r="B48" s="36"/>
      <c r="C48" s="111" t="s">
        <v>94</v>
      </c>
      <c r="D48" s="112" t="s">
        <v>88</v>
      </c>
      <c r="E48" s="131">
        <f>G48/G33</f>
        <v>0.25990137221269299</v>
      </c>
      <c r="F48" s="132"/>
      <c r="G48" s="113">
        <f>SUM(G45:G47)</f>
        <v>2083434.375</v>
      </c>
      <c r="H48" s="114">
        <f>G48/$G$33</f>
        <v>0.25990137221269299</v>
      </c>
      <c r="I48" s="117"/>
      <c r="J48" s="40"/>
    </row>
    <row r="49" spans="2:10" x14ac:dyDescent="0.25">
      <c r="B49" s="36"/>
      <c r="C49" s="117"/>
      <c r="D49" s="117"/>
      <c r="E49" s="117"/>
      <c r="F49" s="117"/>
      <c r="G49" s="117"/>
      <c r="H49" s="118"/>
      <c r="I49" s="117"/>
      <c r="J49" s="40"/>
    </row>
    <row r="50" spans="2:10" ht="14.4" thickBot="1" x14ac:dyDescent="0.3">
      <c r="B50" s="36"/>
      <c r="C50" s="133" t="s">
        <v>0</v>
      </c>
      <c r="D50" s="134"/>
      <c r="E50" s="134"/>
      <c r="F50" s="134"/>
      <c r="G50" s="135">
        <f>G34-G42-G48</f>
        <v>1042398.0508474582</v>
      </c>
      <c r="H50" s="136">
        <f>G50/$G$33</f>
        <v>0.13003562149976089</v>
      </c>
      <c r="I50" s="117"/>
      <c r="J50" s="40"/>
    </row>
    <row r="51" spans="2:10" x14ac:dyDescent="0.25">
      <c r="B51" s="36"/>
      <c r="C51" s="117"/>
      <c r="D51" s="117"/>
      <c r="E51" s="117"/>
      <c r="F51" s="117"/>
      <c r="G51" s="117"/>
      <c r="H51" s="118"/>
      <c r="I51" s="117"/>
      <c r="J51" s="40"/>
    </row>
    <row r="52" spans="2:10" x14ac:dyDescent="0.25">
      <c r="B52" s="36"/>
      <c r="C52" s="137" t="s">
        <v>96</v>
      </c>
      <c r="D52" s="138"/>
      <c r="E52" s="139">
        <f>E53+E54</f>
        <v>3514062.5</v>
      </c>
      <c r="F52" s="140">
        <v>0</v>
      </c>
      <c r="G52" s="141">
        <v>0</v>
      </c>
      <c r="H52" s="142"/>
      <c r="I52" s="117"/>
      <c r="J52" s="40"/>
    </row>
    <row r="53" spans="2:10" x14ac:dyDescent="0.25">
      <c r="B53" s="36"/>
      <c r="C53" s="93" t="s">
        <v>97</v>
      </c>
      <c r="D53" s="143"/>
      <c r="E53" s="144">
        <f>G46</f>
        <v>2004062.5</v>
      </c>
      <c r="F53" s="145">
        <v>0</v>
      </c>
      <c r="G53" s="97">
        <f>(F53*E53*D23/12)*1.05</f>
        <v>0</v>
      </c>
      <c r="H53" s="98"/>
      <c r="I53" s="117"/>
      <c r="J53" s="40"/>
    </row>
    <row r="54" spans="2:10" x14ac:dyDescent="0.25">
      <c r="B54" s="36"/>
      <c r="C54" s="93" t="s">
        <v>98</v>
      </c>
      <c r="D54" s="143">
        <v>0</v>
      </c>
      <c r="E54" s="144">
        <f>MROUND(G47+G45+(G42*1.18)*33%,10000)</f>
        <v>1510000</v>
      </c>
      <c r="F54" s="145">
        <v>0.1</v>
      </c>
      <c r="G54" s="97">
        <f>(F54*E54*D54*D23/12)</f>
        <v>0</v>
      </c>
      <c r="H54" s="146">
        <v>0</v>
      </c>
      <c r="I54" s="117"/>
      <c r="J54" s="110"/>
    </row>
    <row r="55" spans="2:10" x14ac:dyDescent="0.25">
      <c r="B55" s="36"/>
      <c r="C55" s="117"/>
      <c r="D55" s="117"/>
      <c r="E55" s="117"/>
      <c r="F55" s="117"/>
      <c r="G55" s="117"/>
      <c r="H55" s="118"/>
      <c r="I55" s="117"/>
      <c r="J55" s="40"/>
    </row>
    <row r="56" spans="2:10" ht="14.4" thickBot="1" x14ac:dyDescent="0.3">
      <c r="B56" s="36"/>
      <c r="C56" s="133" t="s">
        <v>114</v>
      </c>
      <c r="D56" s="134"/>
      <c r="E56" s="134"/>
      <c r="F56" s="134"/>
      <c r="G56" s="135">
        <f>G34-G42-G48-G53-G54</f>
        <v>1042398.0508474582</v>
      </c>
      <c r="H56" s="136">
        <f>G56/$G$33</f>
        <v>0.13003562149976089</v>
      </c>
      <c r="I56" s="117"/>
      <c r="J56" s="40"/>
    </row>
    <row r="57" spans="2:10" x14ac:dyDescent="0.25">
      <c r="B57" s="36"/>
      <c r="C57" s="117"/>
      <c r="D57" s="117"/>
      <c r="E57" s="117"/>
      <c r="F57" s="117"/>
      <c r="G57" s="117"/>
      <c r="H57" s="118"/>
      <c r="I57" s="117"/>
      <c r="J57" s="40"/>
    </row>
    <row r="58" spans="2:10" x14ac:dyDescent="0.25">
      <c r="B58" s="36"/>
      <c r="C58" s="93" t="s">
        <v>115</v>
      </c>
      <c r="D58" s="94"/>
      <c r="E58" s="94"/>
      <c r="F58" s="147">
        <v>0.1925</v>
      </c>
      <c r="G58" s="97">
        <f>G56*F58</f>
        <v>200661.6247881357</v>
      </c>
      <c r="H58" s="98"/>
      <c r="I58" s="117"/>
      <c r="J58" s="110"/>
    </row>
    <row r="59" spans="2:10" x14ac:dyDescent="0.25">
      <c r="B59" s="36"/>
      <c r="C59" s="117"/>
      <c r="D59" s="148"/>
      <c r="E59" s="148"/>
      <c r="F59" s="148"/>
      <c r="G59" s="148"/>
      <c r="H59" s="149"/>
      <c r="I59" s="117"/>
      <c r="J59" s="40"/>
    </row>
    <row r="60" spans="2:10" ht="14.4" thickBot="1" x14ac:dyDescent="0.3">
      <c r="B60" s="36"/>
      <c r="C60" s="133" t="s">
        <v>116</v>
      </c>
      <c r="D60" s="134"/>
      <c r="E60" s="134"/>
      <c r="F60" s="134"/>
      <c r="G60" s="135">
        <f>G56-G58</f>
        <v>841736.42605932243</v>
      </c>
      <c r="H60" s="136">
        <f>G60/$G$33</f>
        <v>0.10500376436105691</v>
      </c>
      <c r="I60" s="150"/>
      <c r="J60" s="40"/>
    </row>
    <row r="61" spans="2:10" x14ac:dyDescent="0.25">
      <c r="B61" s="36"/>
      <c r="C61" s="117"/>
      <c r="D61" s="117"/>
      <c r="E61" s="117"/>
      <c r="F61" s="117"/>
      <c r="G61" s="150"/>
      <c r="H61" s="117"/>
      <c r="I61" s="117"/>
      <c r="J61" s="40"/>
    </row>
    <row r="62" spans="2:10" ht="14.4" thickBot="1" x14ac:dyDescent="0.3">
      <c r="B62" s="36"/>
      <c r="C62" s="133" t="s">
        <v>99</v>
      </c>
      <c r="D62" s="134"/>
      <c r="E62" s="134"/>
      <c r="F62" s="134"/>
      <c r="G62" s="135">
        <f>-PV(12%/12,D23,0,G60)</f>
        <v>662923.09738302405</v>
      </c>
      <c r="H62" s="136">
        <f>G62/$G$33</f>
        <v>8.2697408062750541E-2</v>
      </c>
      <c r="I62" s="117"/>
      <c r="J62" s="40"/>
    </row>
    <row r="63" spans="2:10" ht="14.4" thickBot="1" x14ac:dyDescent="0.3">
      <c r="B63" s="80"/>
      <c r="C63" s="151"/>
      <c r="D63" s="152"/>
      <c r="E63" s="152"/>
      <c r="F63" s="152"/>
      <c r="G63" s="152"/>
      <c r="H63" s="153"/>
      <c r="I63" s="153"/>
      <c r="J63" s="85"/>
    </row>
    <row r="64" spans="2:10" ht="14.4" thickBot="1" x14ac:dyDescent="0.3">
      <c r="B64" s="39"/>
      <c r="C64" s="117"/>
      <c r="D64" s="154"/>
      <c r="E64" s="154"/>
      <c r="F64" s="154"/>
      <c r="G64" s="154"/>
      <c r="H64" s="155"/>
      <c r="I64" s="155"/>
      <c r="J64" s="39"/>
    </row>
    <row r="65" spans="2:10" x14ac:dyDescent="0.25">
      <c r="B65" s="33"/>
      <c r="C65" s="156"/>
      <c r="D65" s="157"/>
      <c r="E65" s="157"/>
      <c r="F65" s="157"/>
      <c r="G65" s="157"/>
      <c r="H65" s="158"/>
      <c r="I65" s="158"/>
      <c r="J65" s="35"/>
    </row>
    <row r="66" spans="2:10" x14ac:dyDescent="0.25">
      <c r="B66" s="36"/>
      <c r="C66" s="88" t="s">
        <v>100</v>
      </c>
      <c r="D66" s="89" t="s">
        <v>72</v>
      </c>
      <c r="E66" s="89" t="s">
        <v>74</v>
      </c>
      <c r="F66" s="89"/>
      <c r="G66" s="89" t="s">
        <v>101</v>
      </c>
      <c r="H66" s="119"/>
      <c r="I66" s="155"/>
      <c r="J66" s="40"/>
    </row>
    <row r="67" spans="2:10" x14ac:dyDescent="0.25">
      <c r="B67" s="36"/>
      <c r="C67" s="93" t="str">
        <f>C45</f>
        <v>Permit Fee</v>
      </c>
      <c r="D67" s="94"/>
      <c r="E67" s="159">
        <f>G45</f>
        <v>19250</v>
      </c>
      <c r="F67" s="160">
        <v>1</v>
      </c>
      <c r="G67" s="97">
        <f>F67*E67</f>
        <v>19250</v>
      </c>
      <c r="H67" s="161">
        <f>G67/$G$75</f>
        <v>6.4269990093837803E-3</v>
      </c>
      <c r="I67" s="155"/>
      <c r="J67" s="40"/>
    </row>
    <row r="68" spans="2:10" x14ac:dyDescent="0.25">
      <c r="B68" s="36"/>
      <c r="C68" s="93" t="str">
        <f t="shared" ref="C68:C69" si="3">C46</f>
        <v>Direct land Costs</v>
      </c>
      <c r="D68" s="94"/>
      <c r="E68" s="159">
        <f t="shared" ref="E68:E69" si="4">G46</f>
        <v>2004062.5</v>
      </c>
      <c r="F68" s="160">
        <v>0.5</v>
      </c>
      <c r="G68" s="97">
        <f t="shared" ref="G68:G74" si="5">F68*E68</f>
        <v>1002031.25</v>
      </c>
      <c r="H68" s="161">
        <f t="shared" ref="H68:H74" si="6">G68/$G$75</f>
        <v>0.33454825200631644</v>
      </c>
      <c r="I68" s="155"/>
      <c r="J68" s="40"/>
    </row>
    <row r="69" spans="2:10" x14ac:dyDescent="0.25">
      <c r="B69" s="36"/>
      <c r="C69" s="93" t="str">
        <f t="shared" si="3"/>
        <v>Brokerage</v>
      </c>
      <c r="D69" s="94"/>
      <c r="E69" s="159">
        <f t="shared" si="4"/>
        <v>60121.875</v>
      </c>
      <c r="F69" s="160">
        <v>1</v>
      </c>
      <c r="G69" s="97">
        <f t="shared" si="5"/>
        <v>60121.875</v>
      </c>
      <c r="H69" s="161">
        <f t="shared" si="6"/>
        <v>2.0072895120378985E-2</v>
      </c>
      <c r="I69" s="155"/>
      <c r="J69" s="40"/>
    </row>
    <row r="70" spans="2:10" x14ac:dyDescent="0.25">
      <c r="B70" s="36"/>
      <c r="C70" s="93" t="str">
        <f>C37</f>
        <v>Project &amp; Permit</v>
      </c>
      <c r="D70" s="94"/>
      <c r="E70" s="159">
        <f>G37</f>
        <v>119187.5</v>
      </c>
      <c r="F70" s="160">
        <v>1</v>
      </c>
      <c r="G70" s="97">
        <f t="shared" si="5"/>
        <v>119187.5</v>
      </c>
      <c r="H70" s="161">
        <f t="shared" si="6"/>
        <v>3.9793139970437888E-2</v>
      </c>
      <c r="I70" s="155"/>
      <c r="J70" s="40"/>
    </row>
    <row r="71" spans="2:10" x14ac:dyDescent="0.25">
      <c r="B71" s="36"/>
      <c r="C71" s="93" t="str">
        <f t="shared" ref="C71:C74" si="7">C38</f>
        <v>Capital Expenditures</v>
      </c>
      <c r="D71" s="94"/>
      <c r="E71" s="159">
        <f t="shared" ref="E71:E74" si="8">G38</f>
        <v>2979687.5</v>
      </c>
      <c r="F71" s="160">
        <v>0.5</v>
      </c>
      <c r="G71" s="97">
        <f t="shared" si="5"/>
        <v>1489843.75</v>
      </c>
      <c r="H71" s="161">
        <f t="shared" si="6"/>
        <v>0.49741424963047359</v>
      </c>
      <c r="I71" s="155"/>
      <c r="J71" s="40"/>
    </row>
    <row r="72" spans="2:10" x14ac:dyDescent="0.25">
      <c r="B72" s="36"/>
      <c r="C72" s="93" t="str">
        <f t="shared" si="7"/>
        <v>Administration/Management</v>
      </c>
      <c r="D72" s="94"/>
      <c r="E72" s="159">
        <f t="shared" si="8"/>
        <v>360000</v>
      </c>
      <c r="F72" s="124">
        <v>0.5</v>
      </c>
      <c r="G72" s="97">
        <f t="shared" si="5"/>
        <v>180000</v>
      </c>
      <c r="H72" s="161">
        <f t="shared" si="6"/>
        <v>6.0096614113718465E-2</v>
      </c>
      <c r="I72" s="155"/>
      <c r="J72" s="40"/>
    </row>
    <row r="73" spans="2:10" x14ac:dyDescent="0.25">
      <c r="B73" s="36"/>
      <c r="C73" s="93" t="str">
        <f t="shared" si="7"/>
        <v>Marketing Costs</v>
      </c>
      <c r="D73" s="94"/>
      <c r="E73" s="159">
        <f t="shared" si="8"/>
        <v>101901.48305084746</v>
      </c>
      <c r="F73" s="124">
        <v>0.7</v>
      </c>
      <c r="G73" s="97">
        <f t="shared" si="5"/>
        <v>71331.038135593219</v>
      </c>
      <c r="H73" s="161">
        <f t="shared" si="6"/>
        <v>2.3815299295364897E-2</v>
      </c>
      <c r="I73" s="155"/>
      <c r="J73" s="40"/>
    </row>
    <row r="74" spans="2:10" ht="14.4" thickBot="1" x14ac:dyDescent="0.3">
      <c r="B74" s="36"/>
      <c r="C74" s="93" t="str">
        <f t="shared" si="7"/>
        <v>Unforeseen Costs</v>
      </c>
      <c r="D74" s="94"/>
      <c r="E74" s="159">
        <f t="shared" si="8"/>
        <v>106823.29449152542</v>
      </c>
      <c r="F74" s="124">
        <v>0.5</v>
      </c>
      <c r="G74" s="97">
        <f t="shared" si="5"/>
        <v>53411.64724576271</v>
      </c>
      <c r="H74" s="161">
        <f t="shared" si="6"/>
        <v>1.7832550853925863E-2</v>
      </c>
      <c r="I74" s="155"/>
      <c r="J74" s="40"/>
    </row>
    <row r="75" spans="2:10" ht="14.4" thickBot="1" x14ac:dyDescent="0.3">
      <c r="B75" s="36"/>
      <c r="C75" s="111" t="s">
        <v>102</v>
      </c>
      <c r="D75" s="112"/>
      <c r="E75" s="112"/>
      <c r="F75" s="112"/>
      <c r="G75" s="113">
        <f>SUM(G67:G74)</f>
        <v>2995177.0603813562</v>
      </c>
      <c r="H75" s="114">
        <v>1</v>
      </c>
      <c r="I75" s="155"/>
      <c r="J75" s="40"/>
    </row>
    <row r="76" spans="2:10" x14ac:dyDescent="0.25">
      <c r="B76" s="36"/>
      <c r="C76" s="117"/>
      <c r="D76" s="154"/>
      <c r="E76" s="154"/>
      <c r="F76" s="154"/>
      <c r="G76" s="154"/>
      <c r="H76" s="155"/>
      <c r="I76" s="155"/>
      <c r="J76" s="40"/>
    </row>
    <row r="77" spans="2:10" ht="14.4" thickBot="1" x14ac:dyDescent="0.3">
      <c r="B77" s="36"/>
      <c r="C77" s="133" t="s">
        <v>103</v>
      </c>
      <c r="D77" s="134"/>
      <c r="E77" s="134"/>
      <c r="F77" s="134"/>
      <c r="G77" s="162">
        <f>G62/G75</f>
        <v>0.22133018650277003</v>
      </c>
      <c r="H77" s="136"/>
      <c r="I77" s="155"/>
      <c r="J77" s="40"/>
    </row>
    <row r="78" spans="2:10" ht="14.4" thickBot="1" x14ac:dyDescent="0.3">
      <c r="B78" s="80"/>
      <c r="C78" s="151"/>
      <c r="D78" s="152"/>
      <c r="E78" s="152"/>
      <c r="F78" s="152"/>
      <c r="G78" s="152"/>
      <c r="H78" s="153"/>
      <c r="I78" s="153"/>
      <c r="J78" s="85"/>
    </row>
    <row r="79" spans="2:10" x14ac:dyDescent="0.25">
      <c r="B79" s="39"/>
      <c r="C79" s="117"/>
      <c r="D79" s="154"/>
      <c r="E79" s="154"/>
      <c r="F79" s="154"/>
      <c r="G79" s="154"/>
      <c r="H79" s="155"/>
      <c r="I79" s="155"/>
      <c r="J79" s="39"/>
    </row>
    <row r="80" spans="2:10" ht="14.4" thickBot="1" x14ac:dyDescent="0.3">
      <c r="B80" s="39"/>
      <c r="C80" s="117"/>
      <c r="D80" s="154"/>
      <c r="E80" s="154"/>
      <c r="F80" s="154"/>
      <c r="G80" s="154"/>
      <c r="H80" s="155"/>
      <c r="I80" s="155"/>
      <c r="J80" s="39"/>
    </row>
    <row r="81" spans="1:10" x14ac:dyDescent="0.25">
      <c r="B81" s="33"/>
      <c r="C81" s="156"/>
      <c r="D81" s="157"/>
      <c r="E81" s="157"/>
      <c r="F81" s="157"/>
      <c r="G81" s="157"/>
      <c r="H81" s="158"/>
      <c r="I81" s="158"/>
      <c r="J81" s="35"/>
    </row>
    <row r="82" spans="1:10" x14ac:dyDescent="0.25">
      <c r="B82" s="163"/>
      <c r="C82" s="164" t="s">
        <v>118</v>
      </c>
      <c r="D82" s="165"/>
      <c r="E82" s="165"/>
      <c r="G82" s="166" t="s">
        <v>3</v>
      </c>
      <c r="H82" s="166"/>
      <c r="I82" s="166"/>
      <c r="J82" s="167"/>
    </row>
    <row r="83" spans="1:10" x14ac:dyDescent="0.25">
      <c r="A83" s="168"/>
      <c r="B83" s="169"/>
      <c r="J83" s="45"/>
    </row>
    <row r="84" spans="1:10" x14ac:dyDescent="0.25">
      <c r="A84" s="170">
        <v>0.1</v>
      </c>
      <c r="B84" s="171"/>
      <c r="C84" s="172" t="s">
        <v>1</v>
      </c>
      <c r="D84" s="172" t="s">
        <v>119</v>
      </c>
      <c r="E84" s="172" t="s">
        <v>120</v>
      </c>
      <c r="G84" s="173" t="s">
        <v>121</v>
      </c>
      <c r="H84" s="173" t="s">
        <v>122</v>
      </c>
      <c r="I84" s="166" t="s">
        <v>123</v>
      </c>
      <c r="J84" s="167"/>
    </row>
    <row r="85" spans="1:10" x14ac:dyDescent="0.25">
      <c r="A85" s="174">
        <f>F28*(1-$A$84)</f>
        <v>900</v>
      </c>
      <c r="B85" s="175">
        <f>$F$28*(1+$A$84)</f>
        <v>1100</v>
      </c>
      <c r="C85" s="32" t="s">
        <v>104</v>
      </c>
      <c r="D85" s="176">
        <v>900</v>
      </c>
      <c r="E85" s="176">
        <v>1100</v>
      </c>
      <c r="G85" s="177">
        <f>D86</f>
        <v>0.15792603111330697</v>
      </c>
      <c r="H85" s="178">
        <f>E86</f>
        <v>0.2815137847982857</v>
      </c>
      <c r="I85" s="179">
        <f>-(1-G85/$G$77)</f>
        <v>-0.28646863038119541</v>
      </c>
      <c r="J85" s="180">
        <f>-(1-H85/$G$77)</f>
        <v>0.2719177137401565</v>
      </c>
    </row>
    <row r="86" spans="1:10" hidden="1" x14ac:dyDescent="0.25">
      <c r="A86" s="181"/>
      <c r="B86" s="171"/>
      <c r="C86" s="178">
        <f>$G$77</f>
        <v>0.22133018650277003</v>
      </c>
      <c r="D86" s="182">
        <f t="dataTable" ref="D86:E86" dt2D="0" dtr="1" r1="F28"/>
        <v>0.15792603111330697</v>
      </c>
      <c r="E86" s="182">
        <v>0.2815137847982857</v>
      </c>
      <c r="G86" s="178"/>
      <c r="H86" s="178"/>
      <c r="I86" s="179"/>
      <c r="J86" s="180"/>
    </row>
    <row r="87" spans="1:10" x14ac:dyDescent="0.25">
      <c r="A87" s="174">
        <f>F32*(1-$A$84)</f>
        <v>7200</v>
      </c>
      <c r="B87" s="175">
        <f>$F$32*(1+$A$84)</f>
        <v>8800</v>
      </c>
      <c r="C87" s="32" t="s">
        <v>105</v>
      </c>
      <c r="D87" s="176">
        <v>5000</v>
      </c>
      <c r="E87" s="176">
        <v>10000</v>
      </c>
      <c r="G87" s="178">
        <f>D88</f>
        <v>0.20611013783492593</v>
      </c>
      <c r="H87" s="178">
        <f>E88</f>
        <v>0.23136941976632913</v>
      </c>
      <c r="I87" s="179">
        <f>-(1-G87/$G$77)</f>
        <v>-6.8766257817496679E-2</v>
      </c>
      <c r="J87" s="180">
        <f>-(1-H87/$G$77)</f>
        <v>4.5358626503635424E-2</v>
      </c>
    </row>
    <row r="88" spans="1:10" hidden="1" x14ac:dyDescent="0.25">
      <c r="A88" s="181"/>
      <c r="B88" s="171"/>
      <c r="C88" s="178">
        <f>$G$77</f>
        <v>0.22133018650277003</v>
      </c>
      <c r="D88" s="182">
        <f t="dataTable" ref="D88:E88" dt2D="0" dtr="1" r1="F32" ca="1"/>
        <v>0.20611013783492593</v>
      </c>
      <c r="E88" s="182">
        <v>0.23136941976632913</v>
      </c>
      <c r="G88" s="178"/>
      <c r="H88" s="178"/>
      <c r="I88" s="179"/>
      <c r="J88" s="180"/>
    </row>
    <row r="89" spans="1:10" x14ac:dyDescent="0.25">
      <c r="A89" s="174">
        <f>F30*(1-$A$84)</f>
        <v>1800</v>
      </c>
      <c r="B89" s="175">
        <f>$F$30*(1+$A$84)</f>
        <v>2200</v>
      </c>
      <c r="C89" s="32" t="s">
        <v>106</v>
      </c>
      <c r="D89" s="176">
        <v>1500</v>
      </c>
      <c r="E89" s="176">
        <v>2500</v>
      </c>
      <c r="G89" s="178">
        <f>D90</f>
        <v>0.18651960923584859</v>
      </c>
      <c r="H89" s="178">
        <f>E90</f>
        <v>0.25514723142396667</v>
      </c>
      <c r="I89" s="179">
        <f>-(1-G89/$G$77)</f>
        <v>-0.15727894064954295</v>
      </c>
      <c r="J89" s="180">
        <f>-(1-H89/$G$77)</f>
        <v>0.15279002586831236</v>
      </c>
    </row>
    <row r="90" spans="1:10" hidden="1" x14ac:dyDescent="0.25">
      <c r="A90" s="181"/>
      <c r="B90" s="171"/>
      <c r="C90" s="178">
        <f>$G$77</f>
        <v>0.22133018650277003</v>
      </c>
      <c r="D90" s="182">
        <f t="dataTable" ref="D90:E90" dt2D="0" dtr="1" r1="F30" ca="1"/>
        <v>0.18651960923584859</v>
      </c>
      <c r="E90" s="182">
        <v>0.25514723142396667</v>
      </c>
      <c r="G90" s="178"/>
      <c r="H90" s="178"/>
      <c r="I90" s="179"/>
      <c r="J90" s="180"/>
    </row>
    <row r="91" spans="1:10" x14ac:dyDescent="0.25">
      <c r="A91" s="174">
        <f>F31*(1-$A$84)</f>
        <v>900</v>
      </c>
      <c r="B91" s="175">
        <f>$F$31*(1+$A$84)</f>
        <v>1100</v>
      </c>
      <c r="C91" s="32" t="s">
        <v>107</v>
      </c>
      <c r="D91" s="176">
        <v>900</v>
      </c>
      <c r="E91" s="176">
        <v>1100</v>
      </c>
      <c r="G91" s="178">
        <f>D92</f>
        <v>0.21099330613327819</v>
      </c>
      <c r="H91" s="178">
        <f>E92</f>
        <v>0.23157766601569502</v>
      </c>
      <c r="I91" s="179">
        <f>-(1-G91/$G$77)</f>
        <v>-4.6703436764882866E-2</v>
      </c>
      <c r="J91" s="180">
        <f>-(1-H91/$G$77)</f>
        <v>4.6299511489350076E-2</v>
      </c>
    </row>
    <row r="92" spans="1:10" hidden="1" x14ac:dyDescent="0.25">
      <c r="A92" s="181"/>
      <c r="B92" s="171"/>
      <c r="C92" s="178">
        <f>$G$77</f>
        <v>0.22133018650277003</v>
      </c>
      <c r="D92" s="182">
        <f t="dataTable" ref="D92:E92" dt2D="0" dtr="1" r1="F31" ca="1"/>
        <v>0.21099330613327819</v>
      </c>
      <c r="E92" s="182">
        <v>0.23157766601569502</v>
      </c>
      <c r="G92" s="178"/>
      <c r="H92" s="178"/>
      <c r="I92" s="179"/>
      <c r="J92" s="180"/>
    </row>
    <row r="93" spans="1:10" x14ac:dyDescent="0.25">
      <c r="A93" s="175">
        <f>$F$38*(1+$A$84)</f>
        <v>275</v>
      </c>
      <c r="B93" s="183">
        <f>F38*(1-$A$84)</f>
        <v>225</v>
      </c>
      <c r="C93" s="32" t="s">
        <v>108</v>
      </c>
      <c r="D93" s="176">
        <v>275</v>
      </c>
      <c r="E93" s="176">
        <v>225</v>
      </c>
      <c r="G93" s="178">
        <f>D94</f>
        <v>0.14855412335280155</v>
      </c>
      <c r="H93" s="178">
        <f>E94</f>
        <v>0.30196610831323001</v>
      </c>
      <c r="I93" s="179">
        <f>-(1-G93/$G$77)</f>
        <v>-0.32881218915458543</v>
      </c>
      <c r="J93" s="180">
        <f>-(1-H93/$G$77)</f>
        <v>0.36432410365971823</v>
      </c>
    </row>
    <row r="94" spans="1:10" hidden="1" x14ac:dyDescent="0.25">
      <c r="A94" s="181"/>
      <c r="B94" s="171"/>
      <c r="C94" s="178">
        <f>$G$77</f>
        <v>0.22133018650277003</v>
      </c>
      <c r="D94" s="182">
        <f t="dataTable" ref="D94:E94" dt2D="0" dtr="1" r1="F38" ca="1"/>
        <v>0.14855412335280155</v>
      </c>
      <c r="E94" s="182">
        <v>0.30196610831323001</v>
      </c>
      <c r="G94" s="178"/>
      <c r="H94" s="178"/>
      <c r="I94" s="179"/>
      <c r="J94" s="180"/>
    </row>
    <row r="95" spans="1:10" x14ac:dyDescent="0.25">
      <c r="A95" s="175">
        <f>D23*(1+$A$84)</f>
        <v>26.400000000000002</v>
      </c>
      <c r="B95" s="175">
        <f>D23*(1-$A$84)</f>
        <v>21.6</v>
      </c>
      <c r="C95" s="32" t="s">
        <v>109</v>
      </c>
      <c r="D95" s="184">
        <v>30</v>
      </c>
      <c r="E95" s="184">
        <v>18</v>
      </c>
      <c r="G95" s="178">
        <f>D96</f>
        <v>0.18706613764817689</v>
      </c>
      <c r="H95" s="178">
        <f>E96</f>
        <v>0.2598614620451532</v>
      </c>
      <c r="I95" s="179">
        <f>-(1-G95/$G$77)</f>
        <v>-0.15480965066716879</v>
      </c>
      <c r="J95" s="180">
        <f>-(1-H95/$G$77)</f>
        <v>0.17408956343106374</v>
      </c>
    </row>
    <row r="96" spans="1:10" hidden="1" x14ac:dyDescent="0.25">
      <c r="A96" s="181"/>
      <c r="B96" s="171"/>
      <c r="C96" s="178">
        <f>$G$77</f>
        <v>0.22133018650277003</v>
      </c>
      <c r="D96" s="182">
        <f t="dataTable" ref="D96:E96" dt2D="0" dtr="1" r1="D23" ca="1"/>
        <v>0.18706613764817689</v>
      </c>
      <c r="E96" s="182">
        <v>0.2598614620451532</v>
      </c>
      <c r="G96" s="178"/>
      <c r="H96" s="178"/>
      <c r="I96" s="179"/>
      <c r="J96" s="180"/>
    </row>
    <row r="97" spans="1:10" ht="12" customHeight="1" x14ac:dyDescent="0.25">
      <c r="A97" s="175">
        <f>$F$39*(1+$A$84)</f>
        <v>16500</v>
      </c>
      <c r="B97" s="183">
        <f>F39*(1-$A$84)</f>
        <v>13500</v>
      </c>
      <c r="C97" s="32" t="s">
        <v>110</v>
      </c>
      <c r="D97" s="185">
        <v>16500</v>
      </c>
      <c r="E97" s="185">
        <v>13500</v>
      </c>
      <c r="G97" s="178">
        <f>D98</f>
        <v>0.21214390761626037</v>
      </c>
      <c r="H97" s="178">
        <f>E98</f>
        <v>0.23063089896455344</v>
      </c>
      <c r="I97" s="179">
        <f>-(1-G97/$G$77)</f>
        <v>-4.1504862177463075E-2</v>
      </c>
      <c r="J97" s="180">
        <f>-(1-H97/$G$77)</f>
        <v>4.2021888693736686E-2</v>
      </c>
    </row>
    <row r="98" spans="1:10" hidden="1" x14ac:dyDescent="0.25">
      <c r="A98" s="181"/>
      <c r="B98" s="171"/>
      <c r="C98" s="178">
        <f>$G$77</f>
        <v>0.22133018650277003</v>
      </c>
      <c r="D98" s="182">
        <f t="dataTable" ref="D98:E98" dt2D="0" dtr="1" r1="F39" ca="1"/>
        <v>0.21214390761626037</v>
      </c>
      <c r="E98" s="182">
        <v>0.23063089896455344</v>
      </c>
      <c r="G98" s="178"/>
      <c r="H98" s="178"/>
      <c r="I98" s="179"/>
      <c r="J98" s="180"/>
    </row>
    <row r="99" spans="1:10" hidden="1" x14ac:dyDescent="0.25">
      <c r="A99" s="186">
        <f>F54*(1+$A$84)</f>
        <v>0.11000000000000001</v>
      </c>
      <c r="B99" s="186">
        <f>F54*(1-$A$84)</f>
        <v>9.0000000000000011E-2</v>
      </c>
      <c r="C99" s="32" t="s">
        <v>2</v>
      </c>
      <c r="D99" s="187">
        <v>0.11</v>
      </c>
      <c r="E99" s="187">
        <v>0.09</v>
      </c>
      <c r="G99" s="178">
        <f>D100</f>
        <v>0.22133018650277003</v>
      </c>
      <c r="H99" s="178">
        <f>E100</f>
        <v>0.22133018650277003</v>
      </c>
      <c r="I99" s="179">
        <f>-(1-G99/$G$77)</f>
        <v>0</v>
      </c>
      <c r="J99" s="180">
        <f>-(1-H99/$G$77)</f>
        <v>0</v>
      </c>
    </row>
    <row r="100" spans="1:10" hidden="1" x14ac:dyDescent="0.25">
      <c r="A100" s="181"/>
      <c r="B100" s="171"/>
      <c r="C100" s="178">
        <f>$G$77</f>
        <v>0.22133018650277003</v>
      </c>
      <c r="D100" s="182">
        <f t="dataTable" ref="D100:E100" dt2D="0" dtr="1" r1="F54" ca="1"/>
        <v>0.22133018650277003</v>
      </c>
      <c r="E100" s="182">
        <v>0.22133018650277003</v>
      </c>
      <c r="G100" s="178"/>
      <c r="H100" s="178"/>
      <c r="I100" s="179"/>
      <c r="J100" s="180"/>
    </row>
    <row r="101" spans="1:10" x14ac:dyDescent="0.25">
      <c r="A101" s="186">
        <f>D8*(1+$A$84)</f>
        <v>0.77</v>
      </c>
      <c r="B101" s="186">
        <f>D8*(1-$A$84)</f>
        <v>0.63</v>
      </c>
      <c r="C101" s="32" t="s">
        <v>111</v>
      </c>
      <c r="D101" s="188">
        <v>0.65</v>
      </c>
      <c r="E101" s="188">
        <v>0.75</v>
      </c>
      <c r="G101" s="178">
        <f>D102</f>
        <v>0.16278169613275872</v>
      </c>
      <c r="H101" s="178">
        <f>E102</f>
        <v>0.27659013837248014</v>
      </c>
      <c r="I101" s="179">
        <f>-(1-G101/$G$77)</f>
        <v>-0.26453007289757358</v>
      </c>
      <c r="J101" s="180">
        <f>-(1-H101/$G$77)</f>
        <v>0.24967200698138159</v>
      </c>
    </row>
    <row r="102" spans="1:10" hidden="1" x14ac:dyDescent="0.25">
      <c r="A102" s="181"/>
      <c r="B102" s="171"/>
      <c r="C102" s="178">
        <f>$G$77</f>
        <v>0.22133018650277003</v>
      </c>
      <c r="D102" s="182">
        <f t="dataTable" ref="D102:E102" dt2D="0" dtr="1" r1="D8" ca="1"/>
        <v>0.16278169613275872</v>
      </c>
      <c r="E102" s="182">
        <v>0.27659013837248014</v>
      </c>
      <c r="G102" s="178"/>
      <c r="H102" s="178"/>
      <c r="I102" s="189"/>
      <c r="J102" s="190"/>
    </row>
    <row r="103" spans="1:10" x14ac:dyDescent="0.25">
      <c r="A103" s="186">
        <f>(D13)*(1+$A$84)</f>
        <v>0.11000000000000001</v>
      </c>
      <c r="B103" s="186">
        <f>(D13)*(1-$A$84)</f>
        <v>9.0000000000000011E-2</v>
      </c>
      <c r="C103" s="32" t="s">
        <v>112</v>
      </c>
      <c r="D103" s="188">
        <v>0.08</v>
      </c>
      <c r="E103" s="188">
        <v>0.12</v>
      </c>
      <c r="G103" s="178">
        <f>D104</f>
        <v>0.20752760998294215</v>
      </c>
      <c r="H103" s="178">
        <f>E104</f>
        <v>0.23497382583464366</v>
      </c>
      <c r="I103" s="179">
        <f>-(1-G103/$G$77)</f>
        <v>-6.2361925130601792E-2</v>
      </c>
      <c r="J103" s="180">
        <f>-(1-H103/$G$77)</f>
        <v>6.1643825216326054E-2</v>
      </c>
    </row>
    <row r="104" spans="1:10" hidden="1" x14ac:dyDescent="0.25">
      <c r="A104" s="181"/>
      <c r="B104" s="171"/>
      <c r="C104" s="178">
        <f>$G$77</f>
        <v>0.22133018650277003</v>
      </c>
      <c r="D104" s="182">
        <f t="dataTable" ref="D104:E104" dt2D="0" dtr="1" r1="D13" ca="1"/>
        <v>0.20752760998294215</v>
      </c>
      <c r="E104" s="182">
        <v>0.23497382583464366</v>
      </c>
      <c r="G104" s="178"/>
      <c r="H104" s="178"/>
      <c r="I104" s="189"/>
      <c r="J104" s="190"/>
    </row>
    <row r="105" spans="1:10" x14ac:dyDescent="0.25">
      <c r="A105" s="191">
        <f>D18*(1-$A$84)</f>
        <v>40.5</v>
      </c>
      <c r="B105" s="175">
        <f>$D$18*(1+$A$84)</f>
        <v>49.500000000000007</v>
      </c>
      <c r="C105" s="32" t="s">
        <v>113</v>
      </c>
      <c r="D105" s="192">
        <v>40</v>
      </c>
      <c r="E105" s="192">
        <v>50</v>
      </c>
      <c r="G105" s="178">
        <f>D106</f>
        <v>0.21684083304945032</v>
      </c>
      <c r="H105" s="178">
        <f>E106</f>
        <v>0.2258025942246614</v>
      </c>
      <c r="I105" s="179">
        <f>-(1-G105/$G$77)</f>
        <v>-2.0283511816692634E-2</v>
      </c>
      <c r="J105" s="180">
        <f>-(1-H105/$G$77)</f>
        <v>2.0206948688562099E-2</v>
      </c>
    </row>
    <row r="106" spans="1:10" hidden="1" x14ac:dyDescent="0.25">
      <c r="A106" s="181"/>
      <c r="B106" s="171"/>
      <c r="C106" s="178">
        <f>$G$77</f>
        <v>0.22133018650277003</v>
      </c>
      <c r="D106" s="182">
        <f t="dataTable" ref="D106:E106" dt2D="0" dtr="1" r1="D18" ca="1"/>
        <v>0.21684083304945032</v>
      </c>
      <c r="E106" s="182">
        <v>0.2258025942246614</v>
      </c>
      <c r="G106" s="178"/>
      <c r="H106" s="178"/>
      <c r="I106" s="189"/>
      <c r="J106" s="190"/>
    </row>
    <row r="107" spans="1:10" x14ac:dyDescent="0.25">
      <c r="A107" s="193">
        <f>$F$41*(1+$A$84)</f>
        <v>3.3000000000000002E-2</v>
      </c>
      <c r="B107" s="193">
        <f>F41*(1-$A$84)</f>
        <v>2.7E-2</v>
      </c>
      <c r="C107" s="32" t="s">
        <v>85</v>
      </c>
      <c r="D107" s="187">
        <v>0.05</v>
      </c>
      <c r="E107" s="187">
        <v>2.5000000000000001E-2</v>
      </c>
      <c r="G107" s="178">
        <f>D108</f>
        <v>0.20378645460982112</v>
      </c>
      <c r="H107" s="178">
        <f>E108</f>
        <v>0.22578149074273623</v>
      </c>
      <c r="I107" s="179">
        <f>-(1-G107/$G$77)</f>
        <v>-7.926497587227832E-2</v>
      </c>
      <c r="J107" s="180">
        <f>-(1-H107/$G$77)</f>
        <v>2.0111600276045083E-2</v>
      </c>
    </row>
    <row r="108" spans="1:10" hidden="1" x14ac:dyDescent="0.25">
      <c r="A108" s="181"/>
      <c r="B108" s="171"/>
      <c r="C108" s="32">
        <f>$G$77</f>
        <v>0.22133018650277003</v>
      </c>
      <c r="D108" s="182">
        <f t="dataTable" ref="D108:E108" dt2D="0" dtr="1" r1="F41" ca="1"/>
        <v>0.20378645460982112</v>
      </c>
      <c r="E108" s="182">
        <v>0.22578149074273623</v>
      </c>
      <c r="G108" s="178"/>
      <c r="H108" s="178"/>
      <c r="I108" s="189"/>
      <c r="J108" s="190"/>
    </row>
    <row r="109" spans="1:10" x14ac:dyDescent="0.25">
      <c r="A109" s="193">
        <f>$F$46*(1+$A$84)</f>
        <v>0.27500000000000002</v>
      </c>
      <c r="B109" s="193">
        <f>F46*(1-$A$84)</f>
        <v>0.22500000000000001</v>
      </c>
      <c r="C109" s="32" t="s">
        <v>117</v>
      </c>
      <c r="D109" s="187">
        <v>0.28000000000000003</v>
      </c>
      <c r="E109" s="187">
        <v>0.22</v>
      </c>
      <c r="G109" s="178">
        <f>D110</f>
        <v>0.16184871773977813</v>
      </c>
      <c r="H109" s="178">
        <f>E110</f>
        <v>0.28609907162901377</v>
      </c>
      <c r="I109" s="179">
        <f>-(1-G109/$G$77)</f>
        <v>-0.26874539665310171</v>
      </c>
      <c r="J109" s="180">
        <f>-(1-H109/$G$77)</f>
        <v>0.29263466565340446</v>
      </c>
    </row>
    <row r="110" spans="1:10" hidden="1" x14ac:dyDescent="0.25">
      <c r="A110" s="181"/>
      <c r="B110" s="171"/>
      <c r="C110" s="32">
        <f>$G$77</f>
        <v>0.22133018650277003</v>
      </c>
      <c r="D110" s="182">
        <f t="dataTable" ref="D110:E110" dt2D="0" dtr="1" r1="F46" ca="1"/>
        <v>0.16184871773977813</v>
      </c>
      <c r="E110" s="182">
        <v>0.28609907162901377</v>
      </c>
      <c r="G110" s="178"/>
      <c r="H110" s="178"/>
      <c r="I110" s="189"/>
      <c r="J110" s="190"/>
    </row>
    <row r="111" spans="1:10" x14ac:dyDescent="0.25">
      <c r="A111" s="193">
        <f>$F$47*(1+$A$84)</f>
        <v>3.3000000000000002E-2</v>
      </c>
      <c r="B111" s="193">
        <f>F47*(1-$A$84)</f>
        <v>2.7E-2</v>
      </c>
      <c r="C111" s="32" t="s">
        <v>44</v>
      </c>
      <c r="D111" s="187">
        <v>0.04</v>
      </c>
      <c r="E111" s="187">
        <v>0.02</v>
      </c>
      <c r="G111" s="178">
        <f>D112</f>
        <v>0.21563221511889036</v>
      </c>
      <c r="H111" s="178">
        <f>E112</f>
        <v>0.227104921363045</v>
      </c>
      <c r="I111" s="179">
        <f>-(1-G111/$G$77)</f>
        <v>-2.57442126350369E-2</v>
      </c>
      <c r="J111" s="180">
        <f>-(1-H111/$G$77)</f>
        <v>2.6091040501620366E-2</v>
      </c>
    </row>
    <row r="112" spans="1:10" hidden="1" x14ac:dyDescent="0.25">
      <c r="A112" s="181"/>
      <c r="B112" s="171"/>
      <c r="C112" s="32">
        <f>$G$77</f>
        <v>0.22133018650277003</v>
      </c>
      <c r="D112" s="182">
        <f t="dataTable" ref="D112:E112" dt2D="0" dtr="1" r1="F47" ca="1"/>
        <v>0.21563221511889036</v>
      </c>
      <c r="E112" s="182">
        <v>0.227104921363045</v>
      </c>
      <c r="G112" s="178"/>
      <c r="H112" s="178"/>
      <c r="I112" s="189"/>
      <c r="J112" s="190"/>
    </row>
    <row r="113" spans="1:10" x14ac:dyDescent="0.25">
      <c r="A113" s="175">
        <f>$F$37*(1+$A$84)</f>
        <v>11</v>
      </c>
      <c r="B113" s="183">
        <f>F37*(1-$A$84)</f>
        <v>9</v>
      </c>
      <c r="C113" s="32" t="s">
        <v>18</v>
      </c>
      <c r="D113" s="176">
        <v>15</v>
      </c>
      <c r="E113" s="176">
        <v>8</v>
      </c>
      <c r="G113" s="178">
        <f>D114</f>
        <v>0.20417387323701186</v>
      </c>
      <c r="H113" s="178">
        <f>E114</f>
        <v>0.22838831625933348</v>
      </c>
      <c r="I113" s="179">
        <f>-(1-G113/$G$77)</f>
        <v>-7.751456562181791E-2</v>
      </c>
      <c r="J113" s="180">
        <f>-(1-H113/$G$77)</f>
        <v>3.1889593860144894E-2</v>
      </c>
    </row>
    <row r="114" spans="1:10" hidden="1" x14ac:dyDescent="0.25">
      <c r="A114" s="181"/>
      <c r="B114" s="171"/>
      <c r="C114" s="178">
        <f>$G$77</f>
        <v>0.22133018650277003</v>
      </c>
      <c r="D114" s="182">
        <f t="dataTable" ref="D114:E114" dt2D="0" dtr="1" r1="F37" ca="1"/>
        <v>0.20417387323701186</v>
      </c>
      <c r="E114" s="182">
        <v>0.22838831625933348</v>
      </c>
      <c r="G114" s="178"/>
      <c r="H114" s="178"/>
      <c r="I114" s="189"/>
      <c r="J114" s="190"/>
    </row>
    <row r="115" spans="1:10" x14ac:dyDescent="0.25">
      <c r="A115" s="194">
        <f>$F$45*(1+$A$84)</f>
        <v>2.4200000000000004</v>
      </c>
      <c r="B115" s="195">
        <f>F45*(1-$A$84)</f>
        <v>1.9800000000000002</v>
      </c>
      <c r="C115" s="32" t="s">
        <v>92</v>
      </c>
      <c r="D115" s="176">
        <v>2.4</v>
      </c>
      <c r="E115" s="176">
        <v>2</v>
      </c>
      <c r="G115" s="178">
        <f>D116</f>
        <v>0.22082958799637706</v>
      </c>
      <c r="H115" s="178">
        <f>E116</f>
        <v>0.22183137032316494</v>
      </c>
      <c r="I115" s="179">
        <f>-(1-G115/$G$77)</f>
        <v>-2.2617723967205405E-3</v>
      </c>
      <c r="J115" s="180">
        <f>-(1-H115/$G$77)</f>
        <v>2.26441692529189E-3</v>
      </c>
    </row>
    <row r="116" spans="1:10" hidden="1" x14ac:dyDescent="0.25">
      <c r="A116" s="181"/>
      <c r="B116" s="171"/>
      <c r="C116" s="178">
        <f>$G$77</f>
        <v>0.22133018650277003</v>
      </c>
      <c r="D116" s="182">
        <f t="dataTable" ref="D116:E116" dt2D="0" dtr="1" r1="F45" ca="1"/>
        <v>0.22082958799637706</v>
      </c>
      <c r="E116" s="182">
        <v>0.22183137032316494</v>
      </c>
      <c r="G116" s="178"/>
      <c r="H116" s="178"/>
      <c r="I116" s="189"/>
      <c r="J116" s="190"/>
    </row>
    <row r="117" spans="1:10" ht="14.4" thickBot="1" x14ac:dyDescent="0.3">
      <c r="A117" s="196">
        <f>$F$40*(1+$A$84)</f>
        <v>1.6500000000000001E-2</v>
      </c>
      <c r="B117" s="196">
        <f>F40*(1-$A$84)</f>
        <v>1.35E-2</v>
      </c>
      <c r="C117" s="197" t="s">
        <v>84</v>
      </c>
      <c r="D117" s="198">
        <v>0.02</v>
      </c>
      <c r="E117" s="198">
        <v>0.01</v>
      </c>
      <c r="F117" s="197"/>
      <c r="G117" s="199">
        <f>D118</f>
        <v>0.21218116537176634</v>
      </c>
      <c r="H117" s="199">
        <f>E118</f>
        <v>0.23062879098787634</v>
      </c>
      <c r="I117" s="200">
        <f>-(1-G117/$G$77)</f>
        <v>-4.133652655142539E-2</v>
      </c>
      <c r="J117" s="201">
        <f>-(1-H117/$G$77)</f>
        <v>4.2012364567315386E-2</v>
      </c>
    </row>
    <row r="118" spans="1:10" hidden="1" x14ac:dyDescent="0.25">
      <c r="A118" s="181"/>
      <c r="B118" s="171"/>
      <c r="C118" s="178">
        <f>$G$77</f>
        <v>0.22133018650277003</v>
      </c>
      <c r="D118" s="182">
        <f t="dataTable" ref="D118:E118" dt2D="0" dtr="1" r1="F40" ca="1"/>
        <v>0.21218116537176634</v>
      </c>
      <c r="E118" s="182">
        <v>0.23062879098787634</v>
      </c>
      <c r="G118" s="202"/>
      <c r="H118" s="202"/>
      <c r="I118" s="203"/>
      <c r="J118" s="204"/>
    </row>
    <row r="119" spans="1:10" x14ac:dyDescent="0.25">
      <c r="A119" s="193">
        <f>MIN($F$67*(1+$A$84),1)</f>
        <v>1</v>
      </c>
      <c r="B119" s="193">
        <f>F67*(1-$A$84)</f>
        <v>0.9</v>
      </c>
      <c r="C119" s="32" t="str">
        <f>C67</f>
        <v>Permit Fee</v>
      </c>
      <c r="D119" s="188">
        <v>1</v>
      </c>
      <c r="E119" s="188">
        <v>1</v>
      </c>
      <c r="G119" s="178">
        <f>D120</f>
        <v>0.22133018650277003</v>
      </c>
      <c r="H119" s="178">
        <f>E120</f>
        <v>0.22133018650277003</v>
      </c>
      <c r="I119" s="179">
        <f>-(1-G119/$G$77)</f>
        <v>0</v>
      </c>
      <c r="J119" s="180">
        <f>H119/$G$77-1</f>
        <v>0</v>
      </c>
    </row>
    <row r="120" spans="1:10" hidden="1" x14ac:dyDescent="0.25">
      <c r="A120" s="181"/>
      <c r="B120" s="171"/>
      <c r="C120" s="178">
        <f>G77</f>
        <v>0.22133018650277003</v>
      </c>
      <c r="D120" s="182">
        <f t="dataTable" ref="D120:E120" dt2D="0" dtr="1" r1="F67" ca="1"/>
        <v>0.22133018650277003</v>
      </c>
      <c r="E120" s="182">
        <v>0.22133018650277003</v>
      </c>
      <c r="G120" s="178"/>
      <c r="H120" s="178"/>
      <c r="I120" s="203"/>
      <c r="J120" s="204"/>
    </row>
    <row r="121" spans="1:10" x14ac:dyDescent="0.25">
      <c r="A121" s="193">
        <f>MIN($F$68*(1+$A$84),1)</f>
        <v>0.55000000000000004</v>
      </c>
      <c r="B121" s="193">
        <f>F68*(1-$A$84)</f>
        <v>0.45</v>
      </c>
      <c r="C121" s="32" t="str">
        <f>C68</f>
        <v>Direct land Costs</v>
      </c>
      <c r="D121" s="188">
        <v>0.9</v>
      </c>
      <c r="E121" s="188">
        <v>0.1</v>
      </c>
      <c r="G121" s="178">
        <f>D122</f>
        <v>0.17460038391267602</v>
      </c>
      <c r="H121" s="178">
        <f>E122</f>
        <v>0.30221443537007858</v>
      </c>
      <c r="I121" s="179">
        <f>-(1-G121/$G$77)</f>
        <v>-0.21113162794677887</v>
      </c>
      <c r="J121" s="180">
        <f>H121/$G$77-1</f>
        <v>0.36544607920572214</v>
      </c>
    </row>
    <row r="122" spans="1:10" hidden="1" x14ac:dyDescent="0.25">
      <c r="A122" s="181"/>
      <c r="B122" s="171"/>
      <c r="C122" s="178">
        <f>G77</f>
        <v>0.22133018650277003</v>
      </c>
      <c r="D122" s="182">
        <f t="dataTable" ref="D122:E122" dt2D="0" dtr="1" r1="F68" ca="1"/>
        <v>0.17460038391267602</v>
      </c>
      <c r="E122" s="182">
        <v>0.30221443537007858</v>
      </c>
      <c r="G122" s="178"/>
      <c r="H122" s="178"/>
      <c r="I122" s="203"/>
      <c r="J122" s="204"/>
    </row>
    <row r="123" spans="1:10" x14ac:dyDescent="0.25">
      <c r="A123" s="193">
        <f>MIN($F$69*(1+$A$84),1)</f>
        <v>1</v>
      </c>
      <c r="B123" s="193">
        <f>F69*(1-$A$84)</f>
        <v>0.9</v>
      </c>
      <c r="C123" s="32" t="str">
        <f>C69</f>
        <v>Brokerage</v>
      </c>
      <c r="D123" s="188">
        <v>1</v>
      </c>
      <c r="E123" s="188">
        <v>0</v>
      </c>
      <c r="G123" s="178">
        <f>D124</f>
        <v>0.22133018650277003</v>
      </c>
      <c r="H123" s="178">
        <f>E124</f>
        <v>0.22586392947050821</v>
      </c>
      <c r="I123" s="179">
        <f>-(1-G123/$G$77)</f>
        <v>0</v>
      </c>
      <c r="J123" s="180">
        <f>H123/$G$77-1</f>
        <v>2.0484069703169183E-2</v>
      </c>
    </row>
    <row r="124" spans="1:10" hidden="1" x14ac:dyDescent="0.25">
      <c r="A124" s="181"/>
      <c r="B124" s="171"/>
      <c r="C124" s="178">
        <f>G77</f>
        <v>0.22133018650277003</v>
      </c>
      <c r="D124" s="182">
        <f t="dataTable" ref="D124:E124" dt2D="0" dtr="1" r1="F69" ca="1"/>
        <v>0.22133018650277003</v>
      </c>
      <c r="E124" s="182">
        <v>0.22586392947050821</v>
      </c>
      <c r="G124" s="178"/>
      <c r="H124" s="178"/>
      <c r="I124" s="203"/>
      <c r="J124" s="204"/>
    </row>
    <row r="125" spans="1:10" x14ac:dyDescent="0.25">
      <c r="A125" s="193">
        <f>MIN($F$70*(1+$A$84),1)</f>
        <v>1</v>
      </c>
      <c r="B125" s="193">
        <f>F70*(1-$A$84)</f>
        <v>0.9</v>
      </c>
      <c r="C125" s="32" t="str">
        <f>C70</f>
        <v>Project &amp; Permit</v>
      </c>
      <c r="D125" s="188">
        <v>0.8</v>
      </c>
      <c r="E125" s="188">
        <v>0.2</v>
      </c>
      <c r="G125" s="178">
        <f>D126</f>
        <v>0.2231058025888974</v>
      </c>
      <c r="H125" s="178">
        <f>E126</f>
        <v>0.22860780438949455</v>
      </c>
      <c r="I125" s="179">
        <f>-(1-G125/$G$77)</f>
        <v>8.0224758953300057E-3</v>
      </c>
      <c r="J125" s="180">
        <f>H125/$G$77-1</f>
        <v>3.2881271198103912E-2</v>
      </c>
    </row>
    <row r="126" spans="1:10" hidden="1" x14ac:dyDescent="0.25">
      <c r="A126" s="181"/>
      <c r="B126" s="171"/>
      <c r="C126" s="178">
        <f>G77</f>
        <v>0.22133018650277003</v>
      </c>
      <c r="D126" s="182">
        <f t="dataTable" ref="D126:E126" dt2D="0" dtr="1" r1="F70" ca="1"/>
        <v>0.2231058025888974</v>
      </c>
      <c r="E126" s="182">
        <v>0.22860780438949455</v>
      </c>
      <c r="G126" s="178"/>
      <c r="H126" s="178"/>
      <c r="I126" s="203"/>
      <c r="J126" s="204"/>
    </row>
    <row r="127" spans="1:10" x14ac:dyDescent="0.25">
      <c r="A127" s="193">
        <f>MIN($F$71*(1+$A$84),1)</f>
        <v>0.55000000000000004</v>
      </c>
      <c r="B127" s="193">
        <f>F71*(1-$A$84)</f>
        <v>0.45</v>
      </c>
      <c r="C127" s="32" t="str">
        <f>C71</f>
        <v>Capital Expenditures</v>
      </c>
      <c r="D127" s="188">
        <v>0.6</v>
      </c>
      <c r="E127" s="188">
        <v>0.4</v>
      </c>
      <c r="G127" s="178">
        <f>D128</f>
        <v>0.20130390075447513</v>
      </c>
      <c r="H127" s="178">
        <f>E128</f>
        <v>0.24578120081844693</v>
      </c>
      <c r="I127" s="179">
        <f>-(1-G127/$G$77)</f>
        <v>-9.0481493124500934E-2</v>
      </c>
      <c r="J127" s="180">
        <f>H127/$G$77-1</f>
        <v>0.11047302088353361</v>
      </c>
    </row>
    <row r="128" spans="1:10" hidden="1" x14ac:dyDescent="0.25">
      <c r="A128" s="181"/>
      <c r="B128" s="171"/>
      <c r="C128" s="178">
        <f>G77</f>
        <v>0.22133018650277003</v>
      </c>
      <c r="D128" s="182">
        <f t="dataTable" ref="D128:E128" dt2D="0" dtr="1" r1="F71" ca="1"/>
        <v>0.20130390075447513</v>
      </c>
      <c r="E128" s="182">
        <v>0.24578120081844693</v>
      </c>
      <c r="G128" s="178"/>
      <c r="H128" s="178"/>
      <c r="I128" s="203"/>
      <c r="J128" s="204"/>
    </row>
    <row r="129" spans="1:10" x14ac:dyDescent="0.25">
      <c r="A129" s="193">
        <f>MIN($F$72*(1+$A$84),1)</f>
        <v>0.55000000000000004</v>
      </c>
      <c r="B129" s="193">
        <f>F72*(1-$A$84)</f>
        <v>0.45</v>
      </c>
      <c r="C129" s="32" t="str">
        <f>C72</f>
        <v>Administration/Management</v>
      </c>
      <c r="D129" s="188">
        <v>0.6</v>
      </c>
      <c r="E129" s="188">
        <v>0.4</v>
      </c>
      <c r="G129" s="178">
        <f>D130</f>
        <v>0.21870154206683687</v>
      </c>
      <c r="H129" s="178">
        <f>E130</f>
        <v>0.22402278872004758</v>
      </c>
      <c r="I129" s="179">
        <f>-(1-G129/$G$77)</f>
        <v>-1.1876574440514709E-2</v>
      </c>
      <c r="J129" s="180">
        <f>H129/$G$77-1</f>
        <v>1.2165544428544672E-2</v>
      </c>
    </row>
    <row r="130" spans="1:10" hidden="1" x14ac:dyDescent="0.25">
      <c r="A130" s="181"/>
      <c r="B130" s="171"/>
      <c r="C130" s="178">
        <f>G77</f>
        <v>0.22133018650277003</v>
      </c>
      <c r="D130" s="182">
        <f t="dataTable" ref="D130:E130" dt2D="0" dtr="1" r1="F72" ca="1"/>
        <v>0.21870154206683687</v>
      </c>
      <c r="E130" s="182">
        <v>0.22402278872004758</v>
      </c>
      <c r="G130" s="178"/>
      <c r="H130" s="178"/>
      <c r="I130" s="203"/>
      <c r="J130" s="204"/>
    </row>
    <row r="131" spans="1:10" x14ac:dyDescent="0.25">
      <c r="A131" s="193">
        <f>MIN($F$73*(1+$A$84),1)</f>
        <v>0.77</v>
      </c>
      <c r="B131" s="193">
        <f>F73*(1-$A$84)</f>
        <v>0.63</v>
      </c>
      <c r="C131" s="32" t="str">
        <f>C73</f>
        <v>Marketing Costs</v>
      </c>
      <c r="D131" s="188">
        <v>0.8</v>
      </c>
      <c r="E131" s="188">
        <v>0.4</v>
      </c>
      <c r="G131" s="178">
        <f>D132</f>
        <v>0.22057973330745451</v>
      </c>
      <c r="H131" s="178">
        <f>E132</f>
        <v>0.22361250019635331</v>
      </c>
      <c r="I131" s="179">
        <f>-(1-G131/$G$77)</f>
        <v>-3.3906499929964307E-3</v>
      </c>
      <c r="J131" s="180">
        <f>H131/$G$77-1</f>
        <v>1.0311804863340379E-2</v>
      </c>
    </row>
    <row r="132" spans="1:10" hidden="1" x14ac:dyDescent="0.25">
      <c r="A132" s="181"/>
      <c r="B132" s="171"/>
      <c r="C132" s="178">
        <f>G77</f>
        <v>0.22133018650277003</v>
      </c>
      <c r="D132" s="182">
        <f t="dataTable" ref="D132:E132" dt2D="0" dtr="1" r1="F73" ca="1"/>
        <v>0.22057973330745451</v>
      </c>
      <c r="E132" s="182">
        <v>0.22361250019635331</v>
      </c>
      <c r="G132" s="178"/>
      <c r="H132" s="178"/>
      <c r="I132" s="203"/>
      <c r="J132" s="204"/>
    </row>
    <row r="133" spans="1:10" x14ac:dyDescent="0.25">
      <c r="A133" s="193">
        <f>MIN($F$74*(1+$A$84),1)</f>
        <v>0.55000000000000004</v>
      </c>
      <c r="B133" s="193">
        <f>F74*(1-$A$84)</f>
        <v>0.45</v>
      </c>
      <c r="C133" s="32" t="str">
        <f>C74</f>
        <v>Unforeseen Costs</v>
      </c>
      <c r="D133" s="188">
        <v>0.6</v>
      </c>
      <c r="E133" s="188">
        <v>0.4</v>
      </c>
      <c r="G133" s="178">
        <f>D134</f>
        <v>0.2205436154551475</v>
      </c>
      <c r="H133" s="178">
        <f>E134</f>
        <v>0.22212238825965719</v>
      </c>
      <c r="I133" s="179">
        <f>-(1-G133/$G$77)</f>
        <v>-3.5538353807544887E-3</v>
      </c>
      <c r="J133" s="180">
        <f>H133/$G$77-1</f>
        <v>3.5792756939516668E-3</v>
      </c>
    </row>
    <row r="134" spans="1:10" hidden="1" x14ac:dyDescent="0.25">
      <c r="B134" s="163"/>
      <c r="C134" s="178">
        <f>G77</f>
        <v>0.22133018650277003</v>
      </c>
      <c r="D134" s="182">
        <f t="dataTable" ref="D134:E134" dt2D="0" dtr="1" r1="F74" ca="1"/>
        <v>0.2205436154551475</v>
      </c>
      <c r="E134" s="182">
        <v>0.22212238825965719</v>
      </c>
      <c r="I134" s="181"/>
      <c r="J134" s="205"/>
    </row>
    <row r="135" spans="1:10" ht="14.4" thickBot="1" x14ac:dyDescent="0.3">
      <c r="B135" s="206"/>
      <c r="C135" s="197"/>
      <c r="D135" s="197"/>
      <c r="E135" s="197"/>
      <c r="F135" s="197"/>
      <c r="G135" s="197"/>
      <c r="H135" s="197"/>
      <c r="I135" s="207"/>
      <c r="J135" s="208"/>
    </row>
  </sheetData>
  <sheetProtection sheet="1" objects="1" scenarios="1"/>
  <mergeCells count="2">
    <mergeCell ref="G82:J82"/>
    <mergeCell ref="I84:J84"/>
  </mergeCells>
  <conditionalFormatting sqref="D13">
    <cfRule type="containsText" dxfId="10" priority="72" operator="containsText" text="False">
      <formula>NOT(ISERROR(SEARCH("False",D13)))</formula>
    </cfRule>
  </conditionalFormatting>
  <conditionalFormatting sqref="D85:E134">
    <cfRule type="expression" dxfId="9" priority="4">
      <formula>NOT(_xlfn.ISFORMULA(D85))</formula>
    </cfRule>
  </conditionalFormatting>
  <conditionalFormatting sqref="E6 D7:E9 D11:E13 D15:E19 D21:E23">
    <cfRule type="expression" dxfId="8" priority="69">
      <formula>NOT(_xlfn.ISFORMULA(D6))</formula>
    </cfRule>
  </conditionalFormatting>
  <conditionalFormatting sqref="E28:G32">
    <cfRule type="expression" dxfId="7" priority="68">
      <formula>NOT(_xlfn.ISFORMULA(E28))</formula>
    </cfRule>
  </conditionalFormatting>
  <conditionalFormatting sqref="E45:G47">
    <cfRule type="expression" dxfId="6" priority="66">
      <formula>NOT(_xlfn.ISFORMULA(E45))</formula>
    </cfRule>
  </conditionalFormatting>
  <conditionalFormatting sqref="E37:H41">
    <cfRule type="expression" dxfId="5" priority="67">
      <formula>NOT(_xlfn.ISFORMULA(E37))</formula>
    </cfRule>
  </conditionalFormatting>
  <conditionalFormatting sqref="E67:H74">
    <cfRule type="expression" dxfId="4" priority="40">
      <formula>NOT(_xlfn.ISFORMULA(E67))</formula>
    </cfRule>
  </conditionalFormatting>
  <conditionalFormatting sqref="F58">
    <cfRule type="expression" dxfId="3" priority="64">
      <formula>NOT(_xlfn.ISFORMULA(F58))</formula>
    </cfRule>
  </conditionalFormatting>
  <conditionalFormatting sqref="H63:I76 I77 H78:I81">
    <cfRule type="containsErrors" dxfId="2" priority="74">
      <formula>ISERROR(H63)</formula>
    </cfRule>
    <cfRule type="containsText" dxfId="1" priority="73" operator="containsText" text="False">
      <formula>NOT(ISERROR(SEARCH("False",H63)))</formula>
    </cfRule>
  </conditionalFormatting>
  <conditionalFormatting sqref="I85:I133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{62064FD4-613B-44B9-AFE2-A0851EE01256}</x14:id>
        </ext>
      </extLst>
    </cfRule>
  </conditionalFormatting>
  <conditionalFormatting sqref="J85:J133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{9141DA67-16A0-4A3C-9D50-B2972C6714C5}</x14:id>
        </ext>
      </extLst>
    </cfRule>
  </conditionalFormatting>
  <pageMargins left="0.7" right="0.7" top="0.75" bottom="0.75" header="0.3" footer="0.3"/>
  <pageSetup paperSize="9" scale="47" orientation="portrait" horizontalDpi="300" verticalDpi="300" r:id="rId1"/>
  <rowBreaks count="1" manualBreakCount="1">
    <brk id="63" min="1" max="9" man="1"/>
  </rowBreak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2064FD4-613B-44B9-AFE2-A0851EE01256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I85:I133</xm:sqref>
        </x14:conditionalFormatting>
        <x14:conditionalFormatting xmlns:xm="http://schemas.microsoft.com/office/excel/2006/main">
          <x14:cfRule type="dataBar" id="{9141DA67-16A0-4A3C-9D50-B2972C6714C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J85:J133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4073E-BF80-4580-9296-BDBCA12C43C6}">
  <dimension ref="C2:V53"/>
  <sheetViews>
    <sheetView showGridLines="0" tabSelected="1" zoomScale="60" zoomScaleNormal="60" workbookViewId="0">
      <selection activeCell="Z30" sqref="Z30"/>
    </sheetView>
  </sheetViews>
  <sheetFormatPr defaultRowHeight="15" x14ac:dyDescent="0.25"/>
  <cols>
    <col min="1" max="3" width="8.88671875" style="1"/>
    <col min="4" max="4" width="4.77734375" style="1" customWidth="1"/>
    <col min="5" max="5" width="15.44140625" style="1" bestFit="1" customWidth="1"/>
    <col min="6" max="6" width="4.77734375" style="1" customWidth="1"/>
    <col min="7" max="7" width="19" style="1" bestFit="1" customWidth="1"/>
    <col min="8" max="8" width="4.77734375" style="1" customWidth="1"/>
    <col min="9" max="9" width="24.109375" style="1" bestFit="1" customWidth="1"/>
    <col min="10" max="10" width="2.77734375" style="1" customWidth="1"/>
    <col min="11" max="12" width="8.88671875" style="1"/>
    <col min="13" max="13" width="4.21875" style="1" customWidth="1"/>
    <col min="14" max="14" width="14.44140625" style="1" customWidth="1"/>
    <col min="15" max="15" width="1.77734375" style="1" customWidth="1"/>
    <col min="16" max="16" width="16.6640625" style="1" customWidth="1"/>
    <col min="17" max="17" width="1.77734375" style="1" customWidth="1"/>
    <col min="18" max="18" width="15.6640625" style="1" customWidth="1"/>
    <col min="19" max="19" width="1.77734375" style="1" customWidth="1"/>
    <col min="20" max="20" width="14.33203125" style="1" customWidth="1"/>
    <col min="21" max="21" width="1.88671875" style="1" customWidth="1"/>
    <col min="22" max="22" width="16.109375" style="1" customWidth="1"/>
    <col min="23" max="1992" width="8.88671875" style="1"/>
    <col min="1993" max="1993" width="2.5546875" style="1" customWidth="1"/>
    <col min="1994" max="1999" width="8.88671875" style="1"/>
    <col min="2000" max="2000" width="2.6640625" style="1" customWidth="1"/>
    <col min="2001" max="16384" width="8.88671875" style="1"/>
  </cols>
  <sheetData>
    <row r="2" spans="3:22" ht="15" customHeight="1" thickBot="1" x14ac:dyDescent="0.3">
      <c r="C2" s="31" t="s">
        <v>31</v>
      </c>
      <c r="D2" s="31"/>
      <c r="E2" s="31"/>
      <c r="G2" s="31" t="s">
        <v>47</v>
      </c>
      <c r="H2" s="31"/>
      <c r="I2" s="31"/>
      <c r="K2" s="31" t="s">
        <v>33</v>
      </c>
      <c r="L2" s="31"/>
      <c r="N2" s="31" t="s">
        <v>45</v>
      </c>
      <c r="O2" s="31"/>
      <c r="P2" s="31"/>
      <c r="Q2" s="31"/>
      <c r="R2" s="31"/>
      <c r="S2" s="31"/>
      <c r="T2" s="31"/>
      <c r="U2" s="31"/>
      <c r="V2" s="31"/>
    </row>
    <row r="3" spans="3:22" ht="30" x14ac:dyDescent="0.25">
      <c r="K3" s="12" t="s">
        <v>32</v>
      </c>
      <c r="L3" s="11" t="s">
        <v>34</v>
      </c>
      <c r="N3" s="6" t="s">
        <v>37</v>
      </c>
      <c r="O3" s="2"/>
      <c r="P3" s="6" t="s">
        <v>46</v>
      </c>
      <c r="Q3" s="2"/>
      <c r="R3" s="6" t="s">
        <v>36</v>
      </c>
      <c r="S3" s="2"/>
      <c r="T3" s="6" t="s">
        <v>35</v>
      </c>
      <c r="U3" s="2"/>
      <c r="V3" s="6" t="s">
        <v>41</v>
      </c>
    </row>
    <row r="4" spans="3:22" ht="8.4" customHeight="1" thickBot="1" x14ac:dyDescent="0.3">
      <c r="K4" s="2"/>
      <c r="L4" s="2"/>
      <c r="N4" s="3"/>
      <c r="O4" s="2"/>
      <c r="P4" s="2"/>
      <c r="Q4" s="2"/>
      <c r="R4" s="3"/>
      <c r="S4" s="2"/>
      <c r="T4" s="2"/>
      <c r="U4" s="2"/>
      <c r="V4" s="2"/>
    </row>
    <row r="5" spans="3:22" s="4" customFormat="1" ht="15" customHeight="1" thickBot="1" x14ac:dyDescent="0.35">
      <c r="C5" s="28" t="s">
        <v>3</v>
      </c>
      <c r="E5" s="22" t="s">
        <v>30</v>
      </c>
      <c r="G5" s="22" t="s">
        <v>24</v>
      </c>
      <c r="I5" s="8" t="s">
        <v>4</v>
      </c>
      <c r="K5" s="5">
        <f>Calculator!I95</f>
        <v>-0.15480965066716879</v>
      </c>
      <c r="L5" s="5">
        <f>Calculator!J95</f>
        <v>0.17408956343106374</v>
      </c>
      <c r="N5" s="13" t="s">
        <v>38</v>
      </c>
      <c r="O5" s="2"/>
      <c r="P5" s="13" t="s">
        <v>38</v>
      </c>
      <c r="Q5" s="2"/>
      <c r="R5" s="13" t="s">
        <v>38</v>
      </c>
      <c r="S5" s="2"/>
      <c r="T5" s="13"/>
      <c r="U5" s="2"/>
      <c r="V5" s="13"/>
    </row>
    <row r="6" spans="3:22" s="4" customFormat="1" ht="7.2" customHeight="1" thickBot="1" x14ac:dyDescent="0.35">
      <c r="C6" s="29"/>
      <c r="E6" s="23"/>
      <c r="G6" s="23"/>
      <c r="N6" s="2"/>
      <c r="O6" s="2"/>
      <c r="P6" s="2"/>
      <c r="Q6" s="2"/>
      <c r="R6" s="2"/>
      <c r="S6" s="2"/>
      <c r="T6" s="2"/>
      <c r="U6" s="2"/>
      <c r="V6" s="2"/>
    </row>
    <row r="7" spans="3:22" s="4" customFormat="1" ht="15" customHeight="1" thickBot="1" x14ac:dyDescent="0.35">
      <c r="C7" s="29"/>
      <c r="E7" s="23"/>
      <c r="G7" s="23"/>
      <c r="I7" s="8" t="s">
        <v>40</v>
      </c>
      <c r="K7" s="5">
        <f>Calculator!I103</f>
        <v>-6.2361925130601792E-2</v>
      </c>
      <c r="L7" s="5">
        <f>Calculator!J103</f>
        <v>6.1643825216326054E-2</v>
      </c>
      <c r="N7" s="13" t="s">
        <v>38</v>
      </c>
      <c r="O7" s="2"/>
      <c r="P7" s="13"/>
      <c r="Q7" s="2"/>
      <c r="R7" s="13"/>
      <c r="S7" s="2"/>
      <c r="T7" s="13"/>
      <c r="U7" s="2"/>
      <c r="V7" s="13"/>
    </row>
    <row r="8" spans="3:22" s="4" customFormat="1" ht="7.2" customHeight="1" thickBot="1" x14ac:dyDescent="0.35">
      <c r="C8" s="29"/>
      <c r="E8" s="23"/>
      <c r="G8" s="23"/>
      <c r="N8" s="2"/>
      <c r="O8" s="2"/>
      <c r="P8" s="2"/>
      <c r="Q8" s="2"/>
      <c r="R8" s="2"/>
      <c r="S8" s="2"/>
      <c r="T8" s="2"/>
      <c r="U8" s="2"/>
      <c r="V8" s="2"/>
    </row>
    <row r="9" spans="3:22" s="4" customFormat="1" ht="15" customHeight="1" thickBot="1" x14ac:dyDescent="0.35">
      <c r="C9" s="29"/>
      <c r="E9" s="23"/>
      <c r="G9" s="24"/>
      <c r="I9" s="8" t="s">
        <v>5</v>
      </c>
      <c r="K9" s="5">
        <f>Calculator!I105</f>
        <v>-2.0283511816692634E-2</v>
      </c>
      <c r="L9" s="5">
        <f>Calculator!J105</f>
        <v>2.0206948688562099E-2</v>
      </c>
      <c r="N9" s="13" t="s">
        <v>38</v>
      </c>
      <c r="O9" s="2"/>
      <c r="P9" s="13"/>
      <c r="Q9" s="2"/>
      <c r="R9" s="13"/>
      <c r="S9" s="2"/>
      <c r="T9" s="13"/>
      <c r="U9" s="2"/>
      <c r="V9" s="13"/>
    </row>
    <row r="10" spans="3:22" s="4" customFormat="1" ht="7.2" customHeight="1" thickBot="1" x14ac:dyDescent="0.35">
      <c r="C10" s="29"/>
      <c r="E10" s="23"/>
      <c r="N10" s="2"/>
      <c r="O10" s="2"/>
      <c r="P10" s="2"/>
      <c r="Q10" s="2"/>
      <c r="R10" s="2"/>
      <c r="S10" s="2"/>
      <c r="T10" s="2"/>
      <c r="U10" s="2"/>
      <c r="V10" s="2"/>
    </row>
    <row r="11" spans="3:22" s="4" customFormat="1" ht="15" customHeight="1" thickBot="1" x14ac:dyDescent="0.35">
      <c r="C11" s="29"/>
      <c r="E11" s="23"/>
      <c r="G11" s="22" t="s">
        <v>25</v>
      </c>
      <c r="I11" s="7" t="s">
        <v>6</v>
      </c>
      <c r="K11" s="5">
        <f>Calculator!I85</f>
        <v>-0.28646863038119541</v>
      </c>
      <c r="L11" s="5">
        <f>Calculator!J85</f>
        <v>0.2719177137401565</v>
      </c>
      <c r="N11" s="13" t="s">
        <v>38</v>
      </c>
      <c r="O11" s="2"/>
      <c r="P11" s="13" t="s">
        <v>38</v>
      </c>
      <c r="Q11" s="2"/>
      <c r="R11" s="13" t="s">
        <v>38</v>
      </c>
      <c r="S11" s="2"/>
      <c r="T11" s="13" t="s">
        <v>38</v>
      </c>
      <c r="U11" s="2"/>
      <c r="V11" s="13"/>
    </row>
    <row r="12" spans="3:22" s="4" customFormat="1" ht="7.2" customHeight="1" thickBot="1" x14ac:dyDescent="0.35">
      <c r="C12" s="29"/>
      <c r="E12" s="23"/>
      <c r="G12" s="23"/>
      <c r="N12" s="2"/>
      <c r="O12" s="2"/>
      <c r="P12" s="2"/>
      <c r="Q12" s="2"/>
      <c r="R12" s="2"/>
      <c r="S12" s="2"/>
      <c r="T12" s="2"/>
      <c r="U12" s="2"/>
      <c r="V12" s="2"/>
    </row>
    <row r="13" spans="3:22" s="4" customFormat="1" ht="15" customHeight="1" thickBot="1" x14ac:dyDescent="0.35">
      <c r="C13" s="29"/>
      <c r="E13" s="23"/>
      <c r="G13" s="23"/>
      <c r="I13" s="7" t="s">
        <v>7</v>
      </c>
      <c r="K13" s="5">
        <f>Calculator!I91</f>
        <v>-4.6703436764882866E-2</v>
      </c>
      <c r="L13" s="5">
        <f>Calculator!J91</f>
        <v>4.6299511489350076E-2</v>
      </c>
      <c r="N13" s="13" t="s">
        <v>38</v>
      </c>
      <c r="O13" s="2"/>
      <c r="P13" s="13" t="s">
        <v>38</v>
      </c>
      <c r="Q13" s="2"/>
      <c r="R13" s="13" t="s">
        <v>38</v>
      </c>
      <c r="S13" s="2"/>
      <c r="T13" s="13" t="s">
        <v>38</v>
      </c>
      <c r="U13" s="2"/>
      <c r="V13" s="13"/>
    </row>
    <row r="14" spans="3:22" s="4" customFormat="1" ht="7.2" customHeight="1" thickBot="1" x14ac:dyDescent="0.35">
      <c r="C14" s="29"/>
      <c r="E14" s="23"/>
      <c r="G14" s="23"/>
      <c r="N14" s="2"/>
      <c r="O14" s="2"/>
      <c r="P14" s="2"/>
      <c r="Q14" s="2"/>
      <c r="R14" s="2"/>
      <c r="S14" s="2"/>
      <c r="T14" s="2"/>
      <c r="U14" s="2"/>
      <c r="V14" s="2"/>
    </row>
    <row r="15" spans="3:22" s="4" customFormat="1" ht="15" customHeight="1" thickBot="1" x14ac:dyDescent="0.35">
      <c r="C15" s="29"/>
      <c r="E15" s="23"/>
      <c r="G15" s="23"/>
      <c r="I15" s="7" t="s">
        <v>8</v>
      </c>
      <c r="K15" s="5">
        <f>Calculator!I89</f>
        <v>-0.15727894064954295</v>
      </c>
      <c r="L15" s="5">
        <f>Calculator!J89</f>
        <v>0.15279002586831236</v>
      </c>
      <c r="N15" s="13" t="s">
        <v>38</v>
      </c>
      <c r="O15" s="2"/>
      <c r="P15" s="13" t="s">
        <v>38</v>
      </c>
      <c r="Q15" s="2"/>
      <c r="R15" s="13" t="s">
        <v>38</v>
      </c>
      <c r="S15" s="2"/>
      <c r="T15" s="13" t="s">
        <v>38</v>
      </c>
      <c r="U15" s="2"/>
      <c r="V15" s="13"/>
    </row>
    <row r="16" spans="3:22" s="4" customFormat="1" ht="7.2" customHeight="1" thickBot="1" x14ac:dyDescent="0.35">
      <c r="C16" s="29"/>
      <c r="E16" s="23"/>
      <c r="G16" s="23"/>
      <c r="N16" s="2"/>
      <c r="O16" s="2"/>
      <c r="P16" s="2"/>
      <c r="Q16" s="2"/>
      <c r="R16" s="2"/>
      <c r="S16" s="2"/>
      <c r="T16" s="2"/>
      <c r="U16" s="2"/>
      <c r="V16" s="2"/>
    </row>
    <row r="17" spans="3:22" s="4" customFormat="1" ht="15" customHeight="1" thickBot="1" x14ac:dyDescent="0.35">
      <c r="C17" s="29"/>
      <c r="E17" s="23"/>
      <c r="G17" s="23"/>
      <c r="I17" s="7" t="s">
        <v>9</v>
      </c>
      <c r="K17" s="5">
        <f>Calculator!I87</f>
        <v>-6.8766257817496679E-2</v>
      </c>
      <c r="L17" s="5">
        <f>Calculator!J87</f>
        <v>4.5358626503635424E-2</v>
      </c>
      <c r="N17" s="13"/>
      <c r="O17" s="2"/>
      <c r="P17" s="13" t="s">
        <v>38</v>
      </c>
      <c r="Q17" s="2"/>
      <c r="R17" s="13" t="s">
        <v>38</v>
      </c>
      <c r="S17" s="2"/>
      <c r="T17" s="13" t="s">
        <v>38</v>
      </c>
      <c r="U17" s="2"/>
      <c r="V17" s="13"/>
    </row>
    <row r="18" spans="3:22" s="4" customFormat="1" ht="6.6" customHeight="1" thickBot="1" x14ac:dyDescent="0.35">
      <c r="C18" s="29"/>
      <c r="E18" s="23"/>
      <c r="G18" s="23"/>
      <c r="K18" s="5"/>
      <c r="L18" s="5"/>
      <c r="N18" s="2"/>
      <c r="O18" s="2"/>
      <c r="P18" s="2"/>
      <c r="Q18" s="2"/>
      <c r="R18" s="2"/>
      <c r="S18" s="2"/>
      <c r="T18" s="2"/>
      <c r="U18" s="2"/>
      <c r="V18" s="2"/>
    </row>
    <row r="19" spans="3:22" s="4" customFormat="1" ht="15" customHeight="1" thickBot="1" x14ac:dyDescent="0.35">
      <c r="C19" s="29"/>
      <c r="E19" s="23"/>
      <c r="G19" s="23"/>
      <c r="I19" s="7" t="s">
        <v>39</v>
      </c>
      <c r="K19" s="5">
        <f>Calculator!I101</f>
        <v>-0.26453007289757358</v>
      </c>
      <c r="L19" s="5">
        <f>Calculator!J101</f>
        <v>0.24967200698138159</v>
      </c>
      <c r="N19" s="13" t="s">
        <v>38</v>
      </c>
      <c r="O19" s="2"/>
      <c r="P19" s="13"/>
      <c r="Q19" s="2"/>
      <c r="R19" s="13"/>
      <c r="S19" s="2"/>
      <c r="T19" s="13"/>
      <c r="U19" s="2"/>
      <c r="V19" s="13"/>
    </row>
    <row r="20" spans="3:22" s="4" customFormat="1" ht="7.2" customHeight="1" thickBot="1" x14ac:dyDescent="0.35">
      <c r="C20" s="29"/>
      <c r="E20" s="23"/>
      <c r="G20" s="23"/>
      <c r="N20" s="2"/>
      <c r="O20" s="2"/>
      <c r="P20" s="2"/>
      <c r="Q20" s="2"/>
      <c r="R20" s="2"/>
      <c r="S20" s="2"/>
      <c r="T20" s="2"/>
      <c r="U20" s="2"/>
      <c r="V20" s="2"/>
    </row>
    <row r="21" spans="3:22" s="4" customFormat="1" ht="15" customHeight="1" thickBot="1" x14ac:dyDescent="0.35">
      <c r="C21" s="29"/>
      <c r="E21" s="23"/>
      <c r="G21" s="23"/>
      <c r="I21" s="7" t="s">
        <v>10</v>
      </c>
      <c r="K21" s="5">
        <f>Calculator!I93</f>
        <v>-0.32881218915458543</v>
      </c>
      <c r="L21" s="5">
        <f>Calculator!J93</f>
        <v>0.36432410365971823</v>
      </c>
      <c r="N21" s="13" t="s">
        <v>38</v>
      </c>
      <c r="O21" s="2"/>
      <c r="P21" s="13"/>
      <c r="Q21" s="2"/>
      <c r="R21" s="13" t="s">
        <v>38</v>
      </c>
      <c r="S21" s="2"/>
      <c r="T21" s="13" t="s">
        <v>38</v>
      </c>
      <c r="U21" s="2"/>
      <c r="V21" s="13"/>
    </row>
    <row r="22" spans="3:22" s="4" customFormat="1" ht="7.2" customHeight="1" thickBot="1" x14ac:dyDescent="0.35">
      <c r="C22" s="29"/>
      <c r="E22" s="23"/>
      <c r="G22" s="23"/>
      <c r="N22" s="2"/>
      <c r="O22" s="2"/>
      <c r="P22" s="2"/>
      <c r="Q22" s="2"/>
      <c r="R22" s="2"/>
      <c r="S22" s="2"/>
      <c r="T22" s="2"/>
      <c r="U22" s="2"/>
      <c r="V22" s="2"/>
    </row>
    <row r="23" spans="3:22" s="4" customFormat="1" ht="15" customHeight="1" thickBot="1" x14ac:dyDescent="0.35">
      <c r="C23" s="29"/>
      <c r="E23" s="23"/>
      <c r="G23" s="23"/>
      <c r="I23" s="7" t="s">
        <v>11</v>
      </c>
      <c r="K23" s="5">
        <f>Calculator!I109</f>
        <v>-0.26874539665310171</v>
      </c>
      <c r="L23" s="5">
        <f>Calculator!J109</f>
        <v>0.29263466565340446</v>
      </c>
      <c r="N23" s="13"/>
      <c r="O23" s="2"/>
      <c r="P23" s="13"/>
      <c r="Q23" s="2"/>
      <c r="R23" s="13"/>
      <c r="S23" s="2"/>
      <c r="T23" s="13"/>
      <c r="U23" s="2"/>
      <c r="V23" s="13"/>
    </row>
    <row r="24" spans="3:22" s="4" customFormat="1" ht="7.2" customHeight="1" thickBot="1" x14ac:dyDescent="0.35">
      <c r="C24" s="29"/>
      <c r="E24" s="23"/>
      <c r="G24" s="23"/>
      <c r="N24" s="2"/>
      <c r="O24" s="2"/>
      <c r="P24" s="2"/>
      <c r="Q24" s="2"/>
      <c r="R24" s="2"/>
      <c r="S24" s="2"/>
      <c r="T24" s="2"/>
      <c r="U24" s="2"/>
      <c r="V24" s="2"/>
    </row>
    <row r="25" spans="3:22" s="4" customFormat="1" ht="15" customHeight="1" thickBot="1" x14ac:dyDescent="0.35">
      <c r="C25" s="29"/>
      <c r="E25" s="23"/>
      <c r="G25" s="23"/>
      <c r="I25" s="7" t="s">
        <v>42</v>
      </c>
      <c r="K25" s="5">
        <f>Calculator!I111</f>
        <v>-2.57442126350369E-2</v>
      </c>
      <c r="L25" s="5">
        <f>Calculator!J111</f>
        <v>2.6091040501620366E-2</v>
      </c>
      <c r="N25" s="13"/>
      <c r="O25" s="2"/>
      <c r="P25" s="13"/>
      <c r="Q25" s="2"/>
      <c r="R25" s="13"/>
      <c r="S25" s="2"/>
      <c r="T25" s="13"/>
      <c r="U25" s="2"/>
      <c r="V25" s="13"/>
    </row>
    <row r="26" spans="3:22" s="4" customFormat="1" ht="7.2" customHeight="1" thickBot="1" x14ac:dyDescent="0.35">
      <c r="C26" s="29"/>
      <c r="E26" s="23"/>
      <c r="G26" s="23"/>
      <c r="N26" s="2"/>
      <c r="O26" s="2"/>
      <c r="P26" s="2"/>
      <c r="Q26" s="2"/>
      <c r="R26" s="2"/>
      <c r="S26" s="2"/>
      <c r="T26" s="2"/>
      <c r="U26" s="2"/>
      <c r="V26" s="2"/>
    </row>
    <row r="27" spans="3:22" s="4" customFormat="1" ht="15" customHeight="1" thickBot="1" x14ac:dyDescent="0.35">
      <c r="C27" s="29"/>
      <c r="E27" s="23"/>
      <c r="G27" s="23"/>
      <c r="I27" s="7" t="s">
        <v>12</v>
      </c>
      <c r="K27" s="5">
        <f>Calculator!I113</f>
        <v>-7.751456562181791E-2</v>
      </c>
      <c r="L27" s="5">
        <f>Calculator!J113</f>
        <v>3.1889593860144894E-2</v>
      </c>
      <c r="N27" s="13"/>
      <c r="O27" s="2"/>
      <c r="P27" s="13"/>
      <c r="Q27" s="2"/>
      <c r="R27" s="13"/>
      <c r="S27" s="2"/>
      <c r="T27" s="13"/>
      <c r="U27" s="2"/>
      <c r="V27" s="13"/>
    </row>
    <row r="28" spans="3:22" s="4" customFormat="1" ht="7.2" customHeight="1" thickBot="1" x14ac:dyDescent="0.35">
      <c r="C28" s="29"/>
      <c r="E28" s="23"/>
      <c r="G28" s="23"/>
      <c r="N28" s="2"/>
      <c r="O28" s="2"/>
      <c r="P28" s="2"/>
      <c r="Q28" s="2"/>
      <c r="R28" s="2"/>
      <c r="S28" s="2"/>
      <c r="T28" s="2"/>
      <c r="U28" s="2"/>
      <c r="V28" s="2"/>
    </row>
    <row r="29" spans="3:22" s="4" customFormat="1" ht="15" customHeight="1" thickBot="1" x14ac:dyDescent="0.35">
      <c r="C29" s="29"/>
      <c r="E29" s="23"/>
      <c r="G29" s="24"/>
      <c r="I29" s="7" t="s">
        <v>13</v>
      </c>
      <c r="K29" s="5">
        <f>Calculator!I115</f>
        <v>-2.2617723967205405E-3</v>
      </c>
      <c r="L29" s="5">
        <f>Calculator!J115</f>
        <v>2.26441692529189E-3</v>
      </c>
      <c r="N29" s="13"/>
      <c r="O29" s="2"/>
      <c r="P29" s="13"/>
      <c r="Q29" s="2"/>
      <c r="R29" s="13"/>
      <c r="S29" s="2"/>
      <c r="T29" s="13"/>
      <c r="U29" s="2"/>
      <c r="V29" s="13"/>
    </row>
    <row r="30" spans="3:22" s="4" customFormat="1" ht="7.2" customHeight="1" thickBot="1" x14ac:dyDescent="0.35">
      <c r="C30" s="29"/>
      <c r="E30" s="23"/>
      <c r="N30" s="2"/>
      <c r="O30" s="2"/>
      <c r="P30" s="2"/>
      <c r="Q30" s="2"/>
      <c r="R30" s="2"/>
      <c r="S30" s="2"/>
      <c r="T30" s="2"/>
      <c r="U30" s="2"/>
      <c r="V30" s="2"/>
    </row>
    <row r="31" spans="3:22" s="4" customFormat="1" ht="15" customHeight="1" thickBot="1" x14ac:dyDescent="0.35">
      <c r="C31" s="29"/>
      <c r="E31" s="23"/>
      <c r="G31" s="16" t="s">
        <v>26</v>
      </c>
      <c r="I31" s="8" t="s">
        <v>14</v>
      </c>
      <c r="K31" s="5">
        <f>Calculator!I107</f>
        <v>-7.926497587227832E-2</v>
      </c>
      <c r="L31" s="5">
        <f>Calculator!J107</f>
        <v>2.0111600276045083E-2</v>
      </c>
      <c r="N31" s="13"/>
      <c r="O31" s="2"/>
      <c r="P31" s="13"/>
      <c r="Q31" s="2"/>
      <c r="R31" s="13" t="s">
        <v>38</v>
      </c>
      <c r="S31" s="2"/>
      <c r="T31" s="13" t="s">
        <v>38</v>
      </c>
      <c r="U31" s="2"/>
      <c r="V31" s="13" t="s">
        <v>38</v>
      </c>
    </row>
    <row r="32" spans="3:22" s="4" customFormat="1" ht="7.2" customHeight="1" thickBot="1" x14ac:dyDescent="0.35">
      <c r="C32" s="29"/>
      <c r="E32" s="23"/>
      <c r="G32" s="17"/>
      <c r="N32" s="2"/>
      <c r="O32" s="2"/>
      <c r="P32" s="2"/>
      <c r="Q32" s="2"/>
      <c r="R32" s="2"/>
      <c r="S32" s="2"/>
      <c r="T32" s="2"/>
      <c r="U32" s="2"/>
      <c r="V32" s="2"/>
    </row>
    <row r="33" spans="3:22" s="4" customFormat="1" ht="15" customHeight="1" thickBot="1" x14ac:dyDescent="0.35">
      <c r="C33" s="29"/>
      <c r="E33" s="23"/>
      <c r="G33" s="17"/>
      <c r="I33" s="8" t="s">
        <v>15</v>
      </c>
      <c r="K33" s="5">
        <f>Calculator!I117</f>
        <v>-4.133652655142539E-2</v>
      </c>
      <c r="L33" s="5">
        <f>Calculator!J117</f>
        <v>4.2012364567315386E-2</v>
      </c>
      <c r="N33" s="13" t="s">
        <v>38</v>
      </c>
      <c r="O33" s="2"/>
      <c r="P33" s="13"/>
      <c r="Q33" s="2"/>
      <c r="R33" s="13"/>
      <c r="S33" s="2"/>
      <c r="T33" s="13" t="s">
        <v>38</v>
      </c>
      <c r="U33" s="2"/>
      <c r="V33" s="13"/>
    </row>
    <row r="34" spans="3:22" s="4" customFormat="1" ht="7.2" customHeight="1" thickBot="1" x14ac:dyDescent="0.35">
      <c r="C34" s="29"/>
      <c r="E34" s="23"/>
      <c r="G34" s="17"/>
      <c r="N34" s="2"/>
      <c r="O34" s="2"/>
      <c r="P34" s="2"/>
      <c r="Q34" s="2"/>
      <c r="R34" s="2"/>
      <c r="S34" s="2"/>
      <c r="T34" s="2"/>
      <c r="U34" s="2"/>
      <c r="V34" s="2"/>
    </row>
    <row r="35" spans="3:22" s="4" customFormat="1" ht="15" customHeight="1" thickBot="1" x14ac:dyDescent="0.35">
      <c r="C35" s="29"/>
      <c r="E35" s="24"/>
      <c r="G35" s="18"/>
      <c r="I35" s="8" t="s">
        <v>16</v>
      </c>
      <c r="K35" s="5">
        <f>Calculator!I97</f>
        <v>-4.1504862177463075E-2</v>
      </c>
      <c r="L35" s="5">
        <f>Calculator!J97</f>
        <v>4.2021888693736686E-2</v>
      </c>
      <c r="N35" s="13"/>
      <c r="O35" s="2"/>
      <c r="P35" s="13"/>
      <c r="Q35" s="2"/>
      <c r="R35" s="13"/>
      <c r="S35" s="2"/>
      <c r="T35" s="13" t="s">
        <v>38</v>
      </c>
      <c r="U35" s="2"/>
      <c r="V35" s="13"/>
    </row>
    <row r="36" spans="3:22" s="4" customFormat="1" ht="7.2" customHeight="1" thickBot="1" x14ac:dyDescent="0.35">
      <c r="C36" s="29"/>
      <c r="N36" s="2"/>
      <c r="O36" s="2"/>
      <c r="P36" s="2"/>
      <c r="Q36" s="2"/>
      <c r="R36" s="2"/>
      <c r="S36" s="2"/>
      <c r="T36" s="2"/>
      <c r="U36" s="2"/>
      <c r="V36" s="2"/>
    </row>
    <row r="37" spans="3:22" s="4" customFormat="1" ht="15" customHeight="1" thickBot="1" x14ac:dyDescent="0.35">
      <c r="C37" s="29"/>
      <c r="E37" s="25" t="s">
        <v>29</v>
      </c>
      <c r="F37" s="14"/>
      <c r="G37" s="15" t="s">
        <v>27</v>
      </c>
      <c r="I37" s="9" t="s">
        <v>43</v>
      </c>
      <c r="K37" s="5">
        <v>0</v>
      </c>
      <c r="L37" s="5">
        <v>0</v>
      </c>
      <c r="N37" s="13"/>
      <c r="O37" s="2"/>
      <c r="P37" s="13"/>
      <c r="Q37" s="2"/>
      <c r="R37" s="13"/>
      <c r="S37" s="2"/>
      <c r="T37" s="13"/>
      <c r="U37" s="2"/>
      <c r="V37" s="13"/>
    </row>
    <row r="38" spans="3:22" s="4" customFormat="1" ht="7.2" customHeight="1" thickBot="1" x14ac:dyDescent="0.35">
      <c r="C38" s="29"/>
      <c r="E38" s="26"/>
      <c r="F38" s="14"/>
      <c r="G38" s="14"/>
      <c r="N38" s="2"/>
      <c r="O38" s="2"/>
      <c r="P38" s="2"/>
      <c r="Q38" s="2"/>
      <c r="R38" s="2"/>
      <c r="S38" s="2"/>
      <c r="T38" s="2"/>
      <c r="U38" s="2"/>
      <c r="V38" s="2"/>
    </row>
    <row r="39" spans="3:22" s="4" customFormat="1" ht="15" customHeight="1" thickBot="1" x14ac:dyDescent="0.35">
      <c r="C39" s="29"/>
      <c r="E39" s="26"/>
      <c r="F39" s="14"/>
      <c r="G39" s="19" t="s">
        <v>28</v>
      </c>
      <c r="I39" s="10" t="s">
        <v>17</v>
      </c>
      <c r="K39" s="5">
        <f>Calculator!I121</f>
        <v>-0.21113162794677887</v>
      </c>
      <c r="L39" s="5">
        <f>Calculator!J121</f>
        <v>0.36544607920572214</v>
      </c>
      <c r="N39" s="13"/>
      <c r="O39" s="2"/>
      <c r="P39" s="13"/>
      <c r="Q39" s="2"/>
      <c r="R39" s="13"/>
      <c r="S39" s="2"/>
      <c r="T39" s="13"/>
      <c r="U39" s="2"/>
      <c r="V39" s="13"/>
    </row>
    <row r="40" spans="3:22" s="4" customFormat="1" ht="7.2" customHeight="1" thickBot="1" x14ac:dyDescent="0.35">
      <c r="C40" s="29"/>
      <c r="E40" s="26"/>
      <c r="F40" s="14"/>
      <c r="G40" s="20"/>
      <c r="N40" s="2"/>
      <c r="O40" s="2"/>
      <c r="P40" s="2"/>
      <c r="Q40" s="2"/>
      <c r="R40" s="2"/>
      <c r="S40" s="2"/>
      <c r="T40" s="2"/>
      <c r="U40" s="2"/>
      <c r="V40" s="2"/>
    </row>
    <row r="41" spans="3:22" s="4" customFormat="1" ht="15.6" thickBot="1" x14ac:dyDescent="0.35">
      <c r="C41" s="29"/>
      <c r="E41" s="26"/>
      <c r="F41" s="14"/>
      <c r="G41" s="20"/>
      <c r="I41" s="10" t="s">
        <v>18</v>
      </c>
      <c r="K41" s="5">
        <f>Calculator!I125</f>
        <v>8.0224758953300057E-3</v>
      </c>
      <c r="L41" s="5">
        <f>Calculator!J125</f>
        <v>3.2881271198103912E-2</v>
      </c>
      <c r="N41" s="13"/>
      <c r="O41" s="2"/>
      <c r="P41" s="13"/>
      <c r="Q41" s="2"/>
      <c r="R41" s="13"/>
      <c r="S41" s="2"/>
      <c r="T41" s="13"/>
      <c r="U41" s="2"/>
      <c r="V41" s="13"/>
    </row>
    <row r="42" spans="3:22" s="4" customFormat="1" ht="7.2" customHeight="1" thickBot="1" x14ac:dyDescent="0.35">
      <c r="C42" s="29"/>
      <c r="E42" s="26"/>
      <c r="F42" s="14"/>
      <c r="G42" s="20"/>
      <c r="N42" s="2"/>
      <c r="O42" s="2"/>
      <c r="P42" s="2"/>
      <c r="Q42" s="2"/>
      <c r="R42" s="2"/>
      <c r="S42" s="2"/>
      <c r="T42" s="2"/>
      <c r="U42" s="2"/>
      <c r="V42" s="2"/>
    </row>
    <row r="43" spans="3:22" s="4" customFormat="1" ht="15.6" thickBot="1" x14ac:dyDescent="0.35">
      <c r="C43" s="29"/>
      <c r="E43" s="26"/>
      <c r="F43" s="14"/>
      <c r="G43" s="20"/>
      <c r="I43" s="10" t="s">
        <v>19</v>
      </c>
      <c r="K43" s="5">
        <f>Calculator!I119</f>
        <v>0</v>
      </c>
      <c r="L43" s="5">
        <f>Calculator!J119</f>
        <v>0</v>
      </c>
      <c r="N43" s="13"/>
      <c r="O43" s="2"/>
      <c r="P43" s="13"/>
      <c r="Q43" s="2"/>
      <c r="R43" s="13"/>
      <c r="S43" s="2"/>
      <c r="T43" s="13"/>
      <c r="U43" s="2"/>
      <c r="V43" s="13"/>
    </row>
    <row r="44" spans="3:22" s="4" customFormat="1" ht="7.2" customHeight="1" thickBot="1" x14ac:dyDescent="0.35">
      <c r="C44" s="29"/>
      <c r="E44" s="26"/>
      <c r="F44" s="14"/>
      <c r="G44" s="20"/>
      <c r="N44" s="2"/>
      <c r="O44" s="2"/>
      <c r="P44" s="2"/>
      <c r="Q44" s="2"/>
      <c r="R44" s="2"/>
      <c r="S44" s="2"/>
      <c r="T44" s="2"/>
      <c r="U44" s="2"/>
      <c r="V44" s="2"/>
    </row>
    <row r="45" spans="3:22" s="4" customFormat="1" ht="15.6" thickBot="1" x14ac:dyDescent="0.35">
      <c r="C45" s="29"/>
      <c r="E45" s="26"/>
      <c r="F45" s="14"/>
      <c r="G45" s="20"/>
      <c r="I45" s="10" t="s">
        <v>44</v>
      </c>
      <c r="K45" s="5">
        <f>Calculator!I123</f>
        <v>0</v>
      </c>
      <c r="L45" s="5">
        <f>Calculator!J123</f>
        <v>2.0484069703169183E-2</v>
      </c>
      <c r="N45" s="13"/>
      <c r="O45" s="2"/>
      <c r="P45" s="13"/>
      <c r="Q45" s="2"/>
      <c r="R45" s="13"/>
      <c r="S45" s="2"/>
      <c r="T45" s="13"/>
      <c r="U45" s="2"/>
      <c r="V45" s="13"/>
    </row>
    <row r="46" spans="3:22" s="4" customFormat="1" ht="7.2" customHeight="1" thickBot="1" x14ac:dyDescent="0.35">
      <c r="C46" s="29"/>
      <c r="E46" s="26"/>
      <c r="F46" s="14"/>
      <c r="G46" s="20"/>
      <c r="N46" s="2"/>
      <c r="O46" s="2"/>
      <c r="P46" s="2"/>
      <c r="Q46" s="2"/>
      <c r="R46" s="2"/>
      <c r="S46" s="2"/>
      <c r="T46" s="2"/>
      <c r="U46" s="2"/>
      <c r="V46" s="2"/>
    </row>
    <row r="47" spans="3:22" s="4" customFormat="1" ht="15.6" thickBot="1" x14ac:dyDescent="0.35">
      <c r="C47" s="29"/>
      <c r="E47" s="26"/>
      <c r="F47" s="14"/>
      <c r="G47" s="20"/>
      <c r="I47" s="10" t="s">
        <v>20</v>
      </c>
      <c r="K47" s="5">
        <f>Calculator!I127</f>
        <v>-9.0481493124500934E-2</v>
      </c>
      <c r="L47" s="5">
        <f>Calculator!J127</f>
        <v>0.11047302088353361</v>
      </c>
      <c r="N47" s="13" t="s">
        <v>38</v>
      </c>
      <c r="O47" s="2"/>
      <c r="P47" s="13" t="s">
        <v>38</v>
      </c>
      <c r="Q47" s="2"/>
      <c r="R47" s="13" t="s">
        <v>38</v>
      </c>
      <c r="S47" s="2"/>
      <c r="T47" s="13" t="s">
        <v>38</v>
      </c>
      <c r="U47" s="2"/>
      <c r="V47" s="13"/>
    </row>
    <row r="48" spans="3:22" s="4" customFormat="1" ht="7.2" customHeight="1" thickBot="1" x14ac:dyDescent="0.35">
      <c r="C48" s="29"/>
      <c r="E48" s="26"/>
      <c r="F48" s="14"/>
      <c r="G48" s="20"/>
      <c r="N48" s="2"/>
      <c r="O48" s="2"/>
      <c r="P48" s="2"/>
      <c r="Q48" s="2"/>
      <c r="R48" s="2"/>
      <c r="S48" s="2"/>
      <c r="T48" s="2"/>
      <c r="U48" s="2"/>
      <c r="V48" s="2"/>
    </row>
    <row r="49" spans="3:22" s="4" customFormat="1" ht="15.6" thickBot="1" x14ac:dyDescent="0.35">
      <c r="C49" s="29"/>
      <c r="E49" s="26"/>
      <c r="F49" s="14"/>
      <c r="G49" s="20"/>
      <c r="I49" s="10" t="s">
        <v>21</v>
      </c>
      <c r="K49" s="5">
        <f>Calculator!I129</f>
        <v>-1.1876574440514709E-2</v>
      </c>
      <c r="L49" s="5">
        <f>Calculator!J129</f>
        <v>1.2165544428544672E-2</v>
      </c>
      <c r="N49" s="13" t="s">
        <v>38</v>
      </c>
      <c r="O49" s="2"/>
      <c r="P49" s="13" t="s">
        <v>38</v>
      </c>
      <c r="Q49" s="2"/>
      <c r="R49" s="13"/>
      <c r="S49" s="2"/>
      <c r="T49" s="13"/>
      <c r="U49" s="2"/>
      <c r="V49" s="13"/>
    </row>
    <row r="50" spans="3:22" s="4" customFormat="1" ht="7.2" customHeight="1" thickBot="1" x14ac:dyDescent="0.35">
      <c r="C50" s="29"/>
      <c r="E50" s="26"/>
      <c r="F50" s="14"/>
      <c r="G50" s="20"/>
      <c r="N50" s="2"/>
      <c r="O50" s="2"/>
      <c r="P50" s="2"/>
      <c r="Q50" s="2"/>
      <c r="R50" s="2"/>
      <c r="S50" s="2"/>
      <c r="T50" s="2"/>
      <c r="U50" s="2"/>
      <c r="V50" s="2"/>
    </row>
    <row r="51" spans="3:22" s="4" customFormat="1" ht="15.6" thickBot="1" x14ac:dyDescent="0.35">
      <c r="C51" s="29"/>
      <c r="E51" s="26"/>
      <c r="F51" s="14"/>
      <c r="G51" s="20"/>
      <c r="I51" s="10" t="s">
        <v>22</v>
      </c>
      <c r="K51" s="5">
        <f>Calculator!I131</f>
        <v>-3.3906499929964307E-3</v>
      </c>
      <c r="L51" s="5">
        <f>Calculator!J131</f>
        <v>1.0311804863340379E-2</v>
      </c>
      <c r="N51" s="13" t="s">
        <v>38</v>
      </c>
      <c r="O51" s="2"/>
      <c r="P51" s="13" t="s">
        <v>38</v>
      </c>
      <c r="Q51" s="2"/>
      <c r="R51" s="13"/>
      <c r="S51" s="2"/>
      <c r="T51" s="13"/>
      <c r="U51" s="2"/>
      <c r="V51" s="13"/>
    </row>
    <row r="52" spans="3:22" s="4" customFormat="1" ht="7.2" customHeight="1" thickBot="1" x14ac:dyDescent="0.35">
      <c r="C52" s="29"/>
      <c r="E52" s="26"/>
      <c r="F52" s="14"/>
      <c r="G52" s="20"/>
      <c r="N52" s="2"/>
      <c r="O52" s="2"/>
      <c r="P52" s="2"/>
      <c r="Q52" s="2"/>
      <c r="R52" s="2"/>
      <c r="S52" s="2"/>
      <c r="T52" s="2"/>
      <c r="U52" s="2"/>
      <c r="V52" s="2"/>
    </row>
    <row r="53" spans="3:22" s="4" customFormat="1" ht="15.6" thickBot="1" x14ac:dyDescent="0.35">
      <c r="C53" s="30"/>
      <c r="E53" s="27"/>
      <c r="F53" s="14"/>
      <c r="G53" s="21"/>
      <c r="I53" s="10" t="s">
        <v>23</v>
      </c>
      <c r="K53" s="5">
        <f>Calculator!I133</f>
        <v>-3.5538353807544887E-3</v>
      </c>
      <c r="L53" s="5">
        <f>Calculator!J133</f>
        <v>3.5792756939516668E-3</v>
      </c>
      <c r="N53" s="13" t="s">
        <v>38</v>
      </c>
      <c r="O53" s="2"/>
      <c r="P53" s="13" t="s">
        <v>38</v>
      </c>
      <c r="Q53" s="2"/>
      <c r="R53" s="13"/>
      <c r="S53" s="2"/>
      <c r="T53" s="13"/>
      <c r="U53" s="2"/>
      <c r="V53" s="13"/>
    </row>
  </sheetData>
  <sheetProtection sheet="1" objects="1" scenarios="1"/>
  <mergeCells count="11">
    <mergeCell ref="C2:E2"/>
    <mergeCell ref="G2:I2"/>
    <mergeCell ref="K2:L2"/>
    <mergeCell ref="N2:V2"/>
    <mergeCell ref="G5:G9"/>
    <mergeCell ref="G31:G35"/>
    <mergeCell ref="G39:G53"/>
    <mergeCell ref="E5:E35"/>
    <mergeCell ref="E37:E53"/>
    <mergeCell ref="C5:C53"/>
    <mergeCell ref="G11:G29"/>
  </mergeCells>
  <conditionalFormatting sqref="K5:K53">
    <cfRule type="dataBar" priority="2">
      <dataBar showValue="0">
        <cfvo type="min"/>
        <cfvo type="max"/>
        <color rgb="FFFFB628"/>
      </dataBar>
      <extLst>
        <ext xmlns:x14="http://schemas.microsoft.com/office/spreadsheetml/2009/9/main" uri="{B025F937-C7B1-47D3-B67F-A62EFF666E3E}">
          <x14:id>{75C667C1-D627-41C8-AF6A-C9D2DC467893}</x14:id>
        </ext>
      </extLst>
    </cfRule>
  </conditionalFormatting>
  <conditionalFormatting sqref="L5:L53">
    <cfRule type="dataBar" priority="3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{4932B2E8-5079-43D6-98A1-8C232F0F9571}</x14:id>
        </ext>
      </extLst>
    </cfRule>
  </conditionalFormatting>
  <conditionalFormatting sqref="N5:V53">
    <cfRule type="containsText" dxfId="0" priority="1" operator="containsText" text="X">
      <formula>NOT(ISERROR(SEARCH("X",N5)))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5C667C1-D627-41C8-AF6A-C9D2DC467893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K5:K53</xm:sqref>
        </x14:conditionalFormatting>
        <x14:conditionalFormatting xmlns:xm="http://schemas.microsoft.com/office/excel/2006/main">
          <x14:cfRule type="dataBar" id="{4932B2E8-5079-43D6-98A1-8C232F0F957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L5:L53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topLeftCell="A52" workbookViewId="0">
      <selection activeCell="Q56" sqref="Q56"/>
    </sheetView>
  </sheetViews>
  <sheetFormatPr defaultRowHeight="14.4" x14ac:dyDescent="0.3"/>
  <cols>
    <col min="2000" max="2000" width="2.5546875" customWidth="1"/>
  </cols>
  <sheetData/>
  <sheetProtection sheet="1" objects="1" scenarios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Calculator</vt:lpstr>
      <vt:lpstr>Value Drivers</vt:lpstr>
      <vt:lpstr>General Value Tree</vt:lpstr>
      <vt:lpstr>Calculator!Print_Area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2015-06-05T18:17:20Z</dcterms:created>
  <dcterms:modified xsi:type="dcterms:W3CDTF">2024-11-26T09:04:41Z</dcterms:modified>
</cp:coreProperties>
</file>