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C ^0 Finance of Innovation/"/>
    </mc:Choice>
  </mc:AlternateContent>
  <xr:revisionPtr revIDLastSave="230" documentId="8_{9D381CF8-4CDB-4985-B0DB-AEB1F108467D}" xr6:coauthVersionLast="47" xr6:coauthVersionMax="47" xr10:uidLastSave="{A874F685-D415-4F55-9759-64FA03643A77}"/>
  <bookViews>
    <workbookView xWindow="2400" yWindow="1512" windowWidth="15660" windowHeight="8880" firstSheet="1" activeTab="3" xr2:uid="{679090F7-4E9D-42CD-AC22-204220B869BE}"/>
  </bookViews>
  <sheets>
    <sheet name="Steps" sheetId="2" r:id="rId1"/>
    <sheet name="VC-Method (10.1 - 10.2)" sheetId="3" r:id="rId2"/>
    <sheet name="VC-Method (10.3)" sheetId="4" r:id="rId3"/>
    <sheet name="VC-Method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3" l="1"/>
  <c r="G12" i="3"/>
  <c r="C14" i="4" a="1"/>
  <c r="C14" i="4" s="1"/>
  <c r="G12" i="4"/>
  <c r="C12" i="4"/>
  <c r="C13" i="4" s="1"/>
  <c r="G11" i="4"/>
  <c r="G18" i="4" s="1"/>
  <c r="G10" i="4"/>
  <c r="J8" i="4"/>
  <c r="J9" i="4" s="1"/>
  <c r="J10" i="4" s="1"/>
  <c r="J11" i="4" s="1"/>
  <c r="J12" i="4" s="1"/>
  <c r="J13" i="4" s="1"/>
  <c r="J14" i="4" s="1"/>
  <c r="J7" i="4"/>
  <c r="L5" i="4"/>
  <c r="M5" i="4" s="1"/>
  <c r="N5" i="4" s="1"/>
  <c r="O5" i="4" s="1"/>
  <c r="P5" i="4" s="1"/>
  <c r="Q5" i="4" s="1"/>
  <c r="G18" i="1"/>
  <c r="M5" i="3"/>
  <c r="N5" i="3" s="1"/>
  <c r="O5" i="3" s="1"/>
  <c r="P5" i="3" s="1"/>
  <c r="Q5" i="3" s="1"/>
  <c r="L5" i="3"/>
  <c r="G18" i="3"/>
  <c r="C12" i="3"/>
  <c r="C13" i="3" s="1"/>
  <c r="C14" i="3" a="1"/>
  <c r="C14" i="3" s="1"/>
  <c r="J8" i="3"/>
  <c r="J9" i="3" s="1"/>
  <c r="J10" i="3" s="1"/>
  <c r="J11" i="3" s="1"/>
  <c r="J12" i="3" s="1"/>
  <c r="J13" i="3" s="1"/>
  <c r="J14" i="3" s="1"/>
  <c r="J7" i="3"/>
  <c r="C14" i="1" a="1"/>
  <c r="C14" i="1" s="1"/>
  <c r="G12" i="1"/>
  <c r="C12" i="1"/>
  <c r="C13" i="1" s="1"/>
  <c r="G11" i="1"/>
  <c r="G10" i="1"/>
  <c r="J7" i="1"/>
  <c r="J8" i="1" s="1"/>
  <c r="J9" i="1" s="1"/>
  <c r="J10" i="1" s="1"/>
  <c r="J11" i="1" s="1"/>
  <c r="J12" i="1" s="1"/>
  <c r="J13" i="1" s="1"/>
  <c r="J14" i="1" s="1"/>
  <c r="L5" i="1"/>
  <c r="M5" i="1" s="1"/>
  <c r="N5" i="1" s="1"/>
  <c r="O5" i="1" s="1"/>
  <c r="P5" i="1" s="1"/>
  <c r="Q5" i="1" s="1"/>
  <c r="C4" i="1"/>
  <c r="C15" i="4" l="1"/>
  <c r="C18" i="4" s="1"/>
  <c r="G13" i="4"/>
  <c r="C15" i="1"/>
  <c r="C18" i="1" s="1"/>
  <c r="C19" i="1" s="1"/>
  <c r="G10" i="3"/>
  <c r="G11" i="3" s="1"/>
  <c r="C15" i="3"/>
  <c r="C18" i="3" s="1"/>
  <c r="G13" i="1"/>
  <c r="C20" i="4" l="1"/>
  <c r="G17" i="4"/>
  <c r="G19" i="4" s="1"/>
  <c r="J5" i="4" s="1"/>
  <c r="C19" i="4"/>
  <c r="G16" i="4"/>
  <c r="G17" i="1"/>
  <c r="G19" i="1" s="1"/>
  <c r="C20" i="1"/>
  <c r="C19" i="3"/>
  <c r="G16" i="3"/>
  <c r="G17" i="3"/>
  <c r="G19" i="3" s="1"/>
  <c r="J5" i="3" s="1"/>
  <c r="C20" i="3"/>
  <c r="G20" i="1"/>
  <c r="J5" i="1"/>
  <c r="G20" i="4" l="1"/>
  <c r="G2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F7" authorId="0" shapeId="0" xr:uid="{D609FDA3-8794-45B6-8F9E-7F059B5977D4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ისტორიულად რა შედეგები ქონდა ფონდს? რამდენად ძლიერი მენეჯმენტია?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<sst xmlns="http://schemas.openxmlformats.org/spreadsheetml/2006/main" count="117" uniqueCount="38">
  <si>
    <t>საწყისი მონაცემები</t>
  </si>
  <si>
    <t>საინვესტიციო ფონდის ფაქტორი</t>
  </si>
  <si>
    <t>მოდიფიცირება</t>
  </si>
  <si>
    <t>მგრძნობელობის ანალიზი</t>
  </si>
  <si>
    <t>მოთხოვნილი ინვესტიცია</t>
  </si>
  <si>
    <t>ღირებულება გასვლისას</t>
  </si>
  <si>
    <t>საინვესტიციო პერიოდი</t>
  </si>
  <si>
    <t>ორგანიზაციის ჯამური ღირებულება წარმატებული გასვლილსას</t>
  </si>
  <si>
    <t>პერიოდი - წელი</t>
  </si>
  <si>
    <t>მენეჯმენტის საზღაური</t>
  </si>
  <si>
    <t>წარმატების ალბათობა</t>
  </si>
  <si>
    <t>მენეჯმენტის წილი</t>
  </si>
  <si>
    <t>დისკონტირების განაკვეთი</t>
  </si>
  <si>
    <t>რაუნდი</t>
  </si>
  <si>
    <t>შემოთავაზებული წილი</t>
  </si>
  <si>
    <t>წარმოებული მონაცემები</t>
  </si>
  <si>
    <t>მენეჯმენტის ხარჯები</t>
  </si>
  <si>
    <t>საინვესტიციო კაპიტალი</t>
  </si>
  <si>
    <t>მიზნობრივი მამრავლი</t>
  </si>
  <si>
    <t>მენეჯ. წილის ბაზა</t>
  </si>
  <si>
    <t>წარმოებული განაკვეთი</t>
  </si>
  <si>
    <t>მენეჯმენტის განაკვეთი</t>
  </si>
  <si>
    <t>შენარჩუნების განაკვეთი</t>
  </si>
  <si>
    <t>დაყვანილი ღირებულება</t>
  </si>
  <si>
    <t>შედეგი</t>
  </si>
  <si>
    <t>წილობრივი შეფასება</t>
  </si>
  <si>
    <t>შედეგი (NPV)</t>
  </si>
  <si>
    <t>რეკომენდაცია</t>
  </si>
  <si>
    <t>რეცომენდაცია</t>
  </si>
  <si>
    <t>ვენჩურული ფონდების მეთოდი ძალიან მარტივია მაგრამ განსხვავდება ჩვეულებრივი შეფასებისგან რამდენიმე მძიმე ნიუანსში: 
1. დისკონტირების განაკვეთი 15%-ია (ისტორიული კვლევებით) მაგრამ, როცა აფასებენ იღებენ "წარმატების შემთხვევის" სცენარს და "წარმატების ალბათობას", რომელიც აკორექტირებს მომგებიანობის მოთხოვნის განაკვეთს ; 
2. არსებობს "წილის შენარჩუნების განაკვეთის" ცნება, მაგალითად, სტატისტიკურად პირველი სერიის ინვესტორები IPO-მდე ინარჩუნებენ ნაყიდი წილის საშუალოდ 50%-ს, მომდევნო სერიის ინვესტორებს მიაქვთ ხოლმე წილები... 
3. საბოლოო რეკომენდაციაზე (კი თუ არა) მოქმედებს თვითონ ფონდის მენეჯმენტის ხარისხი, იქედან გამომდინარე თუ როგორი შედგები ქონდა ფონდს ისტორიულად, კორექტირდება ციფრები...</t>
  </si>
  <si>
    <t>ინვესტორის გასავალი</t>
  </si>
  <si>
    <t>მოსალოდნელი მამრავლი</t>
  </si>
  <si>
    <t>ინვესტორის წილი</t>
  </si>
  <si>
    <t>ინვესტორის შედეგი (NPV)</t>
  </si>
  <si>
    <t>დაპირებული კაპიტალი</t>
  </si>
  <si>
    <t>მენეჯმენტის წილი (LP)</t>
  </si>
  <si>
    <t>ინვესტორის წილი (GP)</t>
  </si>
  <si>
    <t>ინვესტორის ხარჯი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</si>
</sst>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\ [$₾-437]_-;\-* #,##0\ [$₾-437]_-;_-* &quot;-&quot;??\ [$₾-437]_-;_-@_-"/>
    <numFmt numFmtId="165" formatCode="0.0%"/>
    <numFmt numFmtId="166" formatCode="_(* #,##0_);_(* \(#,##0\);_(* &quot;-&quot;??_);_(@_)"/>
    <numFmt numFmtId="167" formatCode="_-* #,##0.00\ [$₾-437]_-;\-* #,##0.00\ [$₾-437]_-;_-* &quot;-&quot;??\ [$₾-437]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0" fillId="0" borderId="5" xfId="0" applyBorder="1"/>
    <xf numFmtId="164" fontId="0" fillId="3" borderId="6" xfId="1" applyNumberFormat="1" applyFont="1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0" fillId="2" borderId="7" xfId="0" applyFill="1" applyBorder="1"/>
    <xf numFmtId="0" fontId="0" fillId="2" borderId="8" xfId="0" applyFill="1" applyBorder="1"/>
    <xf numFmtId="9" fontId="0" fillId="3" borderId="6" xfId="0" applyNumberFormat="1" applyFill="1" applyBorder="1" applyProtection="1">
      <protection locked="0"/>
    </xf>
    <xf numFmtId="0" fontId="0" fillId="2" borderId="12" xfId="0" applyFill="1" applyBorder="1"/>
    <xf numFmtId="164" fontId="0" fillId="2" borderId="13" xfId="0" applyNumberFormat="1" applyFill="1" applyBorder="1"/>
    <xf numFmtId="164" fontId="0" fillId="3" borderId="14" xfId="1" applyNumberFormat="1" applyFont="1" applyFill="1" applyBorder="1" applyProtection="1">
      <protection locked="0"/>
    </xf>
    <xf numFmtId="164" fontId="0" fillId="3" borderId="15" xfId="1" applyNumberFormat="1" applyFont="1" applyFill="1" applyBorder="1" applyProtection="1">
      <protection locked="0"/>
    </xf>
    <xf numFmtId="9" fontId="0" fillId="3" borderId="6" xfId="2" applyFont="1" applyFill="1" applyBorder="1" applyProtection="1">
      <protection locked="0"/>
    </xf>
    <xf numFmtId="165" fontId="0" fillId="2" borderId="17" xfId="0" applyNumberFormat="1" applyFill="1" applyBorder="1"/>
    <xf numFmtId="164" fontId="0" fillId="0" borderId="0" xfId="0" applyNumberFormat="1"/>
    <xf numFmtId="164" fontId="0" fillId="0" borderId="6" xfId="0" applyNumberFormat="1" applyBorder="1"/>
    <xf numFmtId="0" fontId="0" fillId="0" borderId="12" xfId="0" applyBorder="1"/>
    <xf numFmtId="0" fontId="0" fillId="0" borderId="14" xfId="0" applyBorder="1"/>
    <xf numFmtId="0" fontId="0" fillId="3" borderId="15" xfId="0" applyFill="1" applyBorder="1" applyProtection="1">
      <protection locked="0"/>
    </xf>
    <xf numFmtId="166" fontId="0" fillId="3" borderId="6" xfId="1" applyNumberFormat="1" applyFont="1" applyFill="1" applyBorder="1" applyProtection="1">
      <protection locked="0"/>
    </xf>
    <xf numFmtId="0" fontId="0" fillId="0" borderId="6" xfId="0" applyBorder="1"/>
    <xf numFmtId="9" fontId="0" fillId="3" borderId="15" xfId="2" applyFont="1" applyFill="1" applyBorder="1" applyProtection="1">
      <protection locked="0"/>
    </xf>
    <xf numFmtId="0" fontId="2" fillId="2" borderId="12" xfId="0" applyFont="1" applyFill="1" applyBorder="1"/>
    <xf numFmtId="0" fontId="2" fillId="2" borderId="14" xfId="0" applyFont="1" applyFill="1" applyBorder="1"/>
    <xf numFmtId="0" fontId="2" fillId="2" borderId="15" xfId="0" applyFont="1" applyFill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43" fontId="0" fillId="0" borderId="6" xfId="1" applyFont="1" applyBorder="1"/>
    <xf numFmtId="9" fontId="0" fillId="0" borderId="6" xfId="2" applyFont="1" applyBorder="1"/>
    <xf numFmtId="2" fontId="0" fillId="0" borderId="15" xfId="0" applyNumberFormat="1" applyBorder="1"/>
    <xf numFmtId="9" fontId="0" fillId="0" borderId="6" xfId="0" applyNumberFormat="1" applyBorder="1"/>
    <xf numFmtId="165" fontId="0" fillId="2" borderId="22" xfId="0" applyNumberFormat="1" applyFill="1" applyBorder="1"/>
    <xf numFmtId="164" fontId="0" fillId="0" borderId="23" xfId="0" applyNumberFormat="1" applyBorder="1"/>
    <xf numFmtId="164" fontId="0" fillId="0" borderId="24" xfId="0" applyNumberFormat="1" applyBorder="1"/>
    <xf numFmtId="164" fontId="0" fillId="0" borderId="15" xfId="1" applyNumberFormat="1" applyFont="1" applyFill="1" applyBorder="1"/>
    <xf numFmtId="0" fontId="0" fillId="0" borderId="21" xfId="0" applyBorder="1"/>
    <xf numFmtId="0" fontId="0" fillId="0" borderId="23" xfId="0" applyBorder="1"/>
    <xf numFmtId="0" fontId="0" fillId="0" borderId="24" xfId="0" applyBorder="1" applyAlignment="1">
      <alignment horizontal="right" vertical="center"/>
    </xf>
    <xf numFmtId="167" fontId="0" fillId="0" borderId="0" xfId="0" applyNumberFormat="1"/>
    <xf numFmtId="0" fontId="2" fillId="0" borderId="0" xfId="0" applyFont="1"/>
    <xf numFmtId="167" fontId="0" fillId="0" borderId="15" xfId="1" applyNumberFormat="1" applyFont="1" applyFill="1" applyBorder="1"/>
    <xf numFmtId="165" fontId="0" fillId="3" borderId="15" xfId="2" applyNumberFormat="1" applyFont="1" applyFill="1" applyBorder="1" applyProtection="1">
      <protection locked="0"/>
    </xf>
    <xf numFmtId="167" fontId="0" fillId="0" borderId="6" xfId="0" applyNumberFormat="1" applyBorder="1"/>
    <xf numFmtId="167" fontId="0" fillId="3" borderId="6" xfId="1" applyNumberFormat="1" applyFont="1" applyFill="1" applyBorder="1" applyProtection="1">
      <protection locked="0"/>
    </xf>
    <xf numFmtId="1" fontId="0" fillId="3" borderId="6" xfId="0" applyNumberFormat="1" applyFill="1" applyBorder="1" applyProtection="1">
      <protection locked="0"/>
    </xf>
    <xf numFmtId="0" fontId="0" fillId="0" borderId="0" xfId="0" applyAlignment="1">
      <alignment wrapText="1"/>
    </xf>
    <xf numFmtId="0" fontId="2" fillId="0" borderId="5" xfId="0" applyFont="1" applyBorder="1"/>
    <xf numFmtId="0" fontId="2" fillId="0" borderId="6" xfId="0" applyFont="1" applyBorder="1"/>
    <xf numFmtId="0" fontId="0" fillId="2" borderId="4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6" xfId="0" applyFill="1" applyBorder="1" applyAlignment="1">
      <alignment horizontal="center" textRotation="90"/>
    </xf>
    <xf numFmtId="0" fontId="0" fillId="2" borderId="5" xfId="0" applyFill="1" applyBorder="1" applyAlignment="1">
      <alignment horizontal="center" textRotation="90"/>
    </xf>
    <xf numFmtId="0" fontId="0" fillId="2" borderId="21" xfId="0" applyFill="1" applyBorder="1" applyAlignment="1">
      <alignment horizontal="center" textRotation="90"/>
    </xf>
    <xf numFmtId="0" fontId="3" fillId="0" borderId="7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21" xfId="0" applyFont="1" applyBorder="1" applyAlignment="1">
      <alignment horizontal="left" vertical="top" wrapText="1"/>
    </xf>
    <xf numFmtId="0" fontId="3" fillId="0" borderId="23" xfId="0" applyFont="1" applyBorder="1" applyAlignment="1">
      <alignment horizontal="left" vertical="top" wrapText="1"/>
    </xf>
    <xf numFmtId="0" fontId="3" fillId="0" borderId="24" xfId="0" applyFont="1" applyBorder="1" applyAlignment="1">
      <alignment horizontal="left" vertical="top" wrapText="1"/>
    </xf>
  </cellXfs>
  <cellStyles count="3">
    <cellStyle name="Comma" xfId="1" builtinId="3"/>
    <cellStyle name="Normal" xfId="0" builtinId="0"/>
    <cellStyle name="Percent" xfId="2" builtinId="5"/>
  </cellStyles>
  <dxfs count="15"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164E76FF-8079-4FBC-A300-0BE4AC86B1E3}" type="doc">
      <dgm:prSet loTypeId="urn:microsoft.com/office/officeart/2005/8/layout/StepDownProcess" loCatId="process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n-US"/>
        </a:p>
      </dgm:t>
    </dgm:pt>
    <dgm:pt modelId="{F1511C0C-56C9-4E45-8EC4-12391A972B9F}">
      <dgm:prSet phldrT="[Text]"/>
      <dgm:spPr/>
      <dgm:t>
        <a:bodyPr/>
        <a:lstStyle/>
        <a:p>
          <a:r>
            <a:rPr lang="en-US"/>
            <a:t>Expected Value</a:t>
          </a:r>
        </a:p>
      </dgm:t>
    </dgm:pt>
    <dgm:pt modelId="{26E49D8D-B688-4FDD-8F59-0C096D1BEC26}" type="parTrans" cxnId="{275658A7-3D19-4952-BD9D-24D3DBF2800A}">
      <dgm:prSet/>
      <dgm:spPr/>
      <dgm:t>
        <a:bodyPr/>
        <a:lstStyle/>
        <a:p>
          <a:endParaRPr lang="en-US"/>
        </a:p>
      </dgm:t>
    </dgm:pt>
    <dgm:pt modelId="{EA3CB82A-2129-449C-B15E-6F1902214C79}" type="sibTrans" cxnId="{275658A7-3D19-4952-BD9D-24D3DBF2800A}">
      <dgm:prSet/>
      <dgm:spPr/>
      <dgm:t>
        <a:bodyPr/>
        <a:lstStyle/>
        <a:p>
          <a:endParaRPr lang="en-US"/>
        </a:p>
      </dgm:t>
    </dgm:pt>
    <dgm:pt modelId="{798CF505-0DAE-4D7C-9D26-806DE3F6B02F}">
      <dgm:prSet phldrT="[Text]"/>
      <dgm:spPr/>
      <dgm:t>
        <a:bodyPr/>
        <a:lstStyle/>
        <a:p>
          <a:pPr>
            <a:buFont typeface="Arial" panose="020B0604020202020204" pitchFamily="34" charset="0"/>
            <a:buChar char="•"/>
          </a:pPr>
          <a:r>
            <a:rPr lang="en-US" b="0" i="0"/>
            <a:t>Expected Value at Exit = Exit Valuation * Success Probability</a:t>
          </a:r>
          <a:endParaRPr lang="en-US"/>
        </a:p>
      </dgm:t>
    </dgm:pt>
    <dgm:pt modelId="{E18EF92D-5FBA-491C-A049-D0C6E7B1E98B}" type="parTrans" cxnId="{9E5DA262-D68D-4314-ABCB-5018DEDEC321}">
      <dgm:prSet/>
      <dgm:spPr/>
      <dgm:t>
        <a:bodyPr/>
        <a:lstStyle/>
        <a:p>
          <a:endParaRPr lang="en-US"/>
        </a:p>
      </dgm:t>
    </dgm:pt>
    <dgm:pt modelId="{54D6BCD9-0730-49DD-8A3B-C86C6B519646}" type="sibTrans" cxnId="{9E5DA262-D68D-4314-ABCB-5018DEDEC321}">
      <dgm:prSet/>
      <dgm:spPr/>
      <dgm:t>
        <a:bodyPr/>
        <a:lstStyle/>
        <a:p>
          <a:endParaRPr lang="en-US"/>
        </a:p>
      </dgm:t>
    </dgm:pt>
    <dgm:pt modelId="{F1DA1A71-5C05-4259-A083-1A28E7FA455F}">
      <dgm:prSet phldrT="[Text]"/>
      <dgm:spPr/>
      <dgm:t>
        <a:bodyPr/>
        <a:lstStyle/>
        <a:p>
          <a:r>
            <a:rPr lang="en-US"/>
            <a:t>PV of EV </a:t>
          </a:r>
        </a:p>
      </dgm:t>
    </dgm:pt>
    <dgm:pt modelId="{6E81A304-FD23-44B1-9564-CD13FCED8A47}" type="parTrans" cxnId="{72464B60-38B7-4E82-96AA-E47A5AD50CCF}">
      <dgm:prSet/>
      <dgm:spPr/>
      <dgm:t>
        <a:bodyPr/>
        <a:lstStyle/>
        <a:p>
          <a:endParaRPr lang="en-US"/>
        </a:p>
      </dgm:t>
    </dgm:pt>
    <dgm:pt modelId="{5247717F-9BF3-478D-B966-E6ED695FD010}" type="sibTrans" cxnId="{72464B60-38B7-4E82-96AA-E47A5AD50CCF}">
      <dgm:prSet/>
      <dgm:spPr/>
      <dgm:t>
        <a:bodyPr/>
        <a:lstStyle/>
        <a:p>
          <a:endParaRPr lang="en-US"/>
        </a:p>
      </dgm:t>
    </dgm:pt>
    <dgm:pt modelId="{9DA0160A-F1FF-4611-B23A-E865103C0044}">
      <dgm:prSet phldrT="[Text]"/>
      <dgm:spPr/>
      <dgm:t>
        <a:bodyPr/>
        <a:lstStyle/>
        <a:p>
          <a:r>
            <a:rPr lang="en-US" b="0" i="0"/>
            <a:t>PV Exit = Exit Valuation * P / (1+r)^t</a:t>
          </a:r>
          <a:endParaRPr lang="en-US"/>
        </a:p>
      </dgm:t>
    </dgm:pt>
    <dgm:pt modelId="{AF7E9882-96F9-4842-966F-96503596107E}" type="parTrans" cxnId="{752CC445-F439-4CCB-9FE2-F88877891F97}">
      <dgm:prSet/>
      <dgm:spPr/>
      <dgm:t>
        <a:bodyPr/>
        <a:lstStyle/>
        <a:p>
          <a:endParaRPr lang="en-US"/>
        </a:p>
      </dgm:t>
    </dgm:pt>
    <dgm:pt modelId="{F627D30A-E6F1-4865-905D-1181C733F303}" type="sibTrans" cxnId="{752CC445-F439-4CCB-9FE2-F88877891F97}">
      <dgm:prSet/>
      <dgm:spPr/>
      <dgm:t>
        <a:bodyPr/>
        <a:lstStyle/>
        <a:p>
          <a:endParaRPr lang="en-US"/>
        </a:p>
      </dgm:t>
    </dgm:pt>
    <dgm:pt modelId="{631062E8-DCFA-4476-9BAE-604586468539}">
      <dgm:prSet phldrT="[Text]"/>
      <dgm:spPr/>
      <dgm:t>
        <a:bodyPr/>
        <a:lstStyle/>
        <a:p>
          <a:r>
            <a:rPr lang="en-US"/>
            <a:t>Target Multiple</a:t>
          </a:r>
        </a:p>
      </dgm:t>
    </dgm:pt>
    <dgm:pt modelId="{21865E17-F522-487F-80E7-B19F7CF444E1}" type="parTrans" cxnId="{DE9238CC-F0B2-41EB-BF03-175B07740E51}">
      <dgm:prSet/>
      <dgm:spPr/>
      <dgm:t>
        <a:bodyPr/>
        <a:lstStyle/>
        <a:p>
          <a:endParaRPr lang="en-US"/>
        </a:p>
      </dgm:t>
    </dgm:pt>
    <dgm:pt modelId="{684AF3C4-14D7-4C87-9D80-85AC1BB6C96D}" type="sibTrans" cxnId="{DE9238CC-F0B2-41EB-BF03-175B07740E51}">
      <dgm:prSet/>
      <dgm:spPr/>
      <dgm:t>
        <a:bodyPr/>
        <a:lstStyle/>
        <a:p>
          <a:endParaRPr lang="en-US"/>
        </a:p>
      </dgm:t>
    </dgm:pt>
    <dgm:pt modelId="{DBDAEAAE-3FF6-4A46-8409-1EDF86F39A72}">
      <dgm:prSet phldrT="[Text]"/>
      <dgm:spPr/>
      <dgm:t>
        <a:bodyPr/>
        <a:lstStyle/>
        <a:p>
          <a:r>
            <a:rPr lang="en-US"/>
            <a:t>Fund Rate</a:t>
          </a:r>
        </a:p>
      </dgm:t>
    </dgm:pt>
    <dgm:pt modelId="{63E7AC5B-5F0D-40AF-9B59-3E4FAFACE1A8}" type="parTrans" cxnId="{C881EE0D-7B38-4F58-9FA3-F036E1180E65}">
      <dgm:prSet/>
      <dgm:spPr/>
      <dgm:t>
        <a:bodyPr/>
        <a:lstStyle/>
        <a:p>
          <a:endParaRPr lang="en-US"/>
        </a:p>
      </dgm:t>
    </dgm:pt>
    <dgm:pt modelId="{8A982FA9-C811-4033-A70C-CCF05872707F}" type="sibTrans" cxnId="{C881EE0D-7B38-4F58-9FA3-F036E1180E65}">
      <dgm:prSet/>
      <dgm:spPr/>
      <dgm:t>
        <a:bodyPr/>
        <a:lstStyle/>
        <a:p>
          <a:endParaRPr lang="en-US"/>
        </a:p>
      </dgm:t>
    </dgm:pt>
    <dgm:pt modelId="{ABB363FF-8743-47A6-A00A-AC87D4FD1268}">
      <dgm:prSet phldrT="[Text]"/>
      <dgm:spPr/>
      <dgm:t>
        <a:bodyPr/>
        <a:lstStyle/>
        <a:p>
          <a:r>
            <a:rPr lang="en-US"/>
            <a:t>Retention Rate</a:t>
          </a:r>
        </a:p>
      </dgm:t>
    </dgm:pt>
    <dgm:pt modelId="{B54053B3-468F-4BEA-AC84-21E7A9372CBA}" type="parTrans" cxnId="{1289E131-C44E-43F8-83E0-16486875174E}">
      <dgm:prSet/>
      <dgm:spPr/>
      <dgm:t>
        <a:bodyPr/>
        <a:lstStyle/>
        <a:p>
          <a:endParaRPr lang="en-US"/>
        </a:p>
      </dgm:t>
    </dgm:pt>
    <dgm:pt modelId="{BC3A415D-D81F-4BF9-8B31-8978F4520927}" type="sibTrans" cxnId="{1289E131-C44E-43F8-83E0-16486875174E}">
      <dgm:prSet/>
      <dgm:spPr/>
      <dgm:t>
        <a:bodyPr/>
        <a:lstStyle/>
        <a:p>
          <a:endParaRPr lang="en-US"/>
        </a:p>
      </dgm:t>
    </dgm:pt>
    <dgm:pt modelId="{7D5F2512-89E2-4556-94F4-F9E657753817}">
      <dgm:prSet phldrT="[Text]"/>
      <dgm:spPr/>
      <dgm:t>
        <a:bodyPr/>
        <a:lstStyle/>
        <a:p>
          <a:r>
            <a:rPr lang="en-US" b="0" i="0"/>
            <a:t>P / (1+r)^t = 1/M = (1+ Target Return)^t</a:t>
          </a:r>
          <a:endParaRPr lang="en-US"/>
        </a:p>
      </dgm:t>
    </dgm:pt>
    <dgm:pt modelId="{7516CC53-767E-4EDC-BB66-68A69ECDA38E}" type="parTrans" cxnId="{90C90F5A-5554-479D-AA7D-C04DB6C46BDF}">
      <dgm:prSet/>
      <dgm:spPr/>
      <dgm:t>
        <a:bodyPr/>
        <a:lstStyle/>
        <a:p>
          <a:endParaRPr lang="en-US"/>
        </a:p>
      </dgm:t>
    </dgm:pt>
    <dgm:pt modelId="{875ADD87-42D2-4900-8F83-BC705B69D346}" type="sibTrans" cxnId="{90C90F5A-5554-479D-AA7D-C04DB6C46BDF}">
      <dgm:prSet/>
      <dgm:spPr/>
      <dgm:t>
        <a:bodyPr/>
        <a:lstStyle/>
        <a:p>
          <a:endParaRPr lang="en-US"/>
        </a:p>
      </dgm:t>
    </dgm:pt>
    <dgm:pt modelId="{4DC6C553-7C10-4A6D-81B8-12227B731048}">
      <dgm:prSet phldrT="[Text]"/>
      <dgm:spPr/>
      <dgm:t>
        <a:bodyPr/>
        <a:lstStyle/>
        <a:p>
          <a:r>
            <a:rPr lang="en-US" b="0" i="0"/>
            <a:t>PV of Partial Exit = PV Exit * Rr</a:t>
          </a:r>
          <a:endParaRPr lang="en-US"/>
        </a:p>
      </dgm:t>
    </dgm:pt>
    <dgm:pt modelId="{A95438C0-941E-4B4E-9C9B-73C009282CA0}" type="parTrans" cxnId="{661F6E4D-FD8F-485E-8811-9E412CBB6A1C}">
      <dgm:prSet/>
      <dgm:spPr/>
      <dgm:t>
        <a:bodyPr/>
        <a:lstStyle/>
        <a:p>
          <a:endParaRPr lang="en-US"/>
        </a:p>
      </dgm:t>
    </dgm:pt>
    <dgm:pt modelId="{8055CEFA-571E-4477-88E3-79648CBAC4FD}" type="sibTrans" cxnId="{661F6E4D-FD8F-485E-8811-9E412CBB6A1C}">
      <dgm:prSet/>
      <dgm:spPr/>
      <dgm:t>
        <a:bodyPr/>
        <a:lstStyle/>
        <a:p>
          <a:endParaRPr lang="en-US"/>
        </a:p>
      </dgm:t>
    </dgm:pt>
    <dgm:pt modelId="{612F6CD4-AD68-4A8D-9D83-490A05CCB201}">
      <dgm:prSet phldrT="[Text]"/>
      <dgm:spPr/>
      <dgm:t>
        <a:bodyPr/>
        <a:lstStyle/>
        <a:p>
          <a:r>
            <a:rPr lang="en-US"/>
            <a:t>GP% = Carry%*(M*Investment - Carry Basis)/(M*Investment)</a:t>
          </a:r>
        </a:p>
      </dgm:t>
    </dgm:pt>
    <dgm:pt modelId="{73E1DADA-75E7-40E1-8229-462AF03F98A1}" type="parTrans" cxnId="{9C1660A5-1890-4249-BC04-09E58E276E17}">
      <dgm:prSet/>
      <dgm:spPr/>
      <dgm:t>
        <a:bodyPr/>
        <a:lstStyle/>
        <a:p>
          <a:endParaRPr lang="en-US"/>
        </a:p>
      </dgm:t>
    </dgm:pt>
    <dgm:pt modelId="{1C140395-DE52-4A78-B6DD-DBA6CE79395F}" type="sibTrans" cxnId="{9C1660A5-1890-4249-BC04-09E58E276E17}">
      <dgm:prSet/>
      <dgm:spPr/>
      <dgm:t>
        <a:bodyPr/>
        <a:lstStyle/>
        <a:p>
          <a:endParaRPr lang="en-US"/>
        </a:p>
      </dgm:t>
    </dgm:pt>
    <dgm:pt modelId="{6D8C4691-A90B-4919-9EC9-6FF54896016C}">
      <dgm:prSet phldrT="[Text]"/>
      <dgm:spPr/>
      <dgm:t>
        <a:bodyPr/>
        <a:lstStyle/>
        <a:p>
          <a:r>
            <a:rPr lang="en-US"/>
            <a:t>Decision</a:t>
          </a:r>
        </a:p>
      </dgm:t>
    </dgm:pt>
    <dgm:pt modelId="{CD39A6F5-7AD5-4FBC-B4AB-71B71DEDDE57}" type="parTrans" cxnId="{6CC0B30C-65FF-400F-AEBE-A2184FD86F79}">
      <dgm:prSet/>
      <dgm:spPr/>
      <dgm:t>
        <a:bodyPr/>
        <a:lstStyle/>
        <a:p>
          <a:endParaRPr lang="en-US"/>
        </a:p>
      </dgm:t>
    </dgm:pt>
    <dgm:pt modelId="{32AD9201-4053-45CC-823E-13300766F47D}" type="sibTrans" cxnId="{6CC0B30C-65FF-400F-AEBE-A2184FD86F79}">
      <dgm:prSet/>
      <dgm:spPr/>
      <dgm:t>
        <a:bodyPr/>
        <a:lstStyle/>
        <a:p>
          <a:endParaRPr lang="en-US"/>
        </a:p>
      </dgm:t>
    </dgm:pt>
    <dgm:pt modelId="{AA8184E1-DD57-4CD1-9C40-A9057F5C1355}">
      <dgm:prSet phldrT="[Text]"/>
      <dgm:spPr/>
      <dgm:t>
        <a:bodyPr/>
        <a:lstStyle/>
        <a:p>
          <a:r>
            <a:rPr lang="en-US"/>
            <a:t>yes/No</a:t>
          </a:r>
        </a:p>
      </dgm:t>
    </dgm:pt>
    <dgm:pt modelId="{20615972-F363-4913-AC44-5F627C201D79}" type="parTrans" cxnId="{207DE3BC-3D51-4F27-96A5-27F68D59BD14}">
      <dgm:prSet/>
      <dgm:spPr/>
      <dgm:t>
        <a:bodyPr/>
        <a:lstStyle/>
        <a:p>
          <a:endParaRPr lang="en-US"/>
        </a:p>
      </dgm:t>
    </dgm:pt>
    <dgm:pt modelId="{52220860-5CCA-4F96-B265-5D450CB7E58D}" type="sibTrans" cxnId="{207DE3BC-3D51-4F27-96A5-27F68D59BD14}">
      <dgm:prSet/>
      <dgm:spPr/>
      <dgm:t>
        <a:bodyPr/>
        <a:lstStyle/>
        <a:p>
          <a:endParaRPr lang="en-US"/>
        </a:p>
      </dgm:t>
    </dgm:pt>
    <dgm:pt modelId="{706CC996-ADB0-45FA-A7D6-2902D8F39F65}" type="pres">
      <dgm:prSet presAssocID="{164E76FF-8079-4FBC-A300-0BE4AC86B1E3}" presName="rootnode" presStyleCnt="0">
        <dgm:presLayoutVars>
          <dgm:chMax/>
          <dgm:chPref/>
          <dgm:dir/>
          <dgm:animLvl val="lvl"/>
        </dgm:presLayoutVars>
      </dgm:prSet>
      <dgm:spPr/>
    </dgm:pt>
    <dgm:pt modelId="{659BF431-D224-4798-A709-43DF7C46F3C2}" type="pres">
      <dgm:prSet presAssocID="{F1511C0C-56C9-4E45-8EC4-12391A972B9F}" presName="composite" presStyleCnt="0"/>
      <dgm:spPr/>
    </dgm:pt>
    <dgm:pt modelId="{B52D3E7C-924A-405D-839C-53B51035D839}" type="pres">
      <dgm:prSet presAssocID="{F1511C0C-56C9-4E45-8EC4-12391A972B9F}" presName="bentUpArrow1" presStyleLbl="alignImgPlace1" presStyleIdx="0" presStyleCnt="5"/>
      <dgm:spPr/>
    </dgm:pt>
    <dgm:pt modelId="{86ED328B-3CD7-4D0E-9FC2-01B363367E35}" type="pres">
      <dgm:prSet presAssocID="{F1511C0C-56C9-4E45-8EC4-12391A972B9F}" presName="ParentText" presStyleLbl="node1" presStyleIdx="0" presStyleCnt="6">
        <dgm:presLayoutVars>
          <dgm:chMax val="1"/>
          <dgm:chPref val="1"/>
          <dgm:bulletEnabled val="1"/>
        </dgm:presLayoutVars>
      </dgm:prSet>
      <dgm:spPr/>
    </dgm:pt>
    <dgm:pt modelId="{C18B0822-5692-4EC3-8B2D-C1038BB5C8D3}" type="pres">
      <dgm:prSet presAssocID="{F1511C0C-56C9-4E45-8EC4-12391A972B9F}" presName="ChildText" presStyleLbl="revTx" presStyleIdx="0" presStyleCnt="6" custScaleX="375526" custLinFactX="38547" custLinFactNeighborX="100000">
        <dgm:presLayoutVars>
          <dgm:chMax val="0"/>
          <dgm:chPref val="0"/>
          <dgm:bulletEnabled val="1"/>
        </dgm:presLayoutVars>
      </dgm:prSet>
      <dgm:spPr/>
    </dgm:pt>
    <dgm:pt modelId="{58F90FC6-10E5-4D73-A1BE-E03208947945}" type="pres">
      <dgm:prSet presAssocID="{EA3CB82A-2129-449C-B15E-6F1902214C79}" presName="sibTrans" presStyleCnt="0"/>
      <dgm:spPr/>
    </dgm:pt>
    <dgm:pt modelId="{FC8F8375-AE7B-41A8-A4F9-11745C7B40FD}" type="pres">
      <dgm:prSet presAssocID="{F1DA1A71-5C05-4259-A083-1A28E7FA455F}" presName="composite" presStyleCnt="0"/>
      <dgm:spPr/>
    </dgm:pt>
    <dgm:pt modelId="{6EF48D3C-E439-4B54-9E3E-8446213A59AC}" type="pres">
      <dgm:prSet presAssocID="{F1DA1A71-5C05-4259-A083-1A28E7FA455F}" presName="bentUpArrow1" presStyleLbl="alignImgPlace1" presStyleIdx="1" presStyleCnt="5"/>
      <dgm:spPr/>
    </dgm:pt>
    <dgm:pt modelId="{32B1C070-6469-4A2F-9B8E-0B01A582568D}" type="pres">
      <dgm:prSet presAssocID="{F1DA1A71-5C05-4259-A083-1A28E7FA455F}" presName="ParentText" presStyleLbl="node1" presStyleIdx="1" presStyleCnt="6">
        <dgm:presLayoutVars>
          <dgm:chMax val="1"/>
          <dgm:chPref val="1"/>
          <dgm:bulletEnabled val="1"/>
        </dgm:presLayoutVars>
      </dgm:prSet>
      <dgm:spPr/>
    </dgm:pt>
    <dgm:pt modelId="{A5F877A7-A23E-40AD-B968-B06BD97C8908}" type="pres">
      <dgm:prSet presAssocID="{F1DA1A71-5C05-4259-A083-1A28E7FA455F}" presName="ChildText" presStyleLbl="revTx" presStyleIdx="1" presStyleCnt="6" custScaleX="338397" custLinFactX="19470" custLinFactNeighborX="100000">
        <dgm:presLayoutVars>
          <dgm:chMax val="0"/>
          <dgm:chPref val="0"/>
          <dgm:bulletEnabled val="1"/>
        </dgm:presLayoutVars>
      </dgm:prSet>
      <dgm:spPr/>
    </dgm:pt>
    <dgm:pt modelId="{7B4097C2-50EB-484E-B3DE-430ABF13B5F6}" type="pres">
      <dgm:prSet presAssocID="{5247717F-9BF3-478D-B966-E6ED695FD010}" presName="sibTrans" presStyleCnt="0"/>
      <dgm:spPr/>
    </dgm:pt>
    <dgm:pt modelId="{085F93CC-F639-443E-B95D-3D6DDE529A63}" type="pres">
      <dgm:prSet presAssocID="{631062E8-DCFA-4476-9BAE-604586468539}" presName="composite" presStyleCnt="0"/>
      <dgm:spPr/>
    </dgm:pt>
    <dgm:pt modelId="{B46C2E2B-0D0B-42E4-AAE1-4A5C9ADA1808}" type="pres">
      <dgm:prSet presAssocID="{631062E8-DCFA-4476-9BAE-604586468539}" presName="bentUpArrow1" presStyleLbl="alignImgPlace1" presStyleIdx="2" presStyleCnt="5"/>
      <dgm:spPr/>
    </dgm:pt>
    <dgm:pt modelId="{2CAC8549-B12C-4D1C-BA4E-E5159C0CC68A}" type="pres">
      <dgm:prSet presAssocID="{631062E8-DCFA-4476-9BAE-604586468539}" presName="ParentText" presStyleLbl="node1" presStyleIdx="2" presStyleCnt="6">
        <dgm:presLayoutVars>
          <dgm:chMax val="1"/>
          <dgm:chPref val="1"/>
          <dgm:bulletEnabled val="1"/>
        </dgm:presLayoutVars>
      </dgm:prSet>
      <dgm:spPr/>
    </dgm:pt>
    <dgm:pt modelId="{4AC2B34E-92C6-43AD-AD15-3A2CBA42A428}" type="pres">
      <dgm:prSet presAssocID="{631062E8-DCFA-4476-9BAE-604586468539}" presName="ChildText" presStyleLbl="revTx" presStyleIdx="2" presStyleCnt="6" custScaleX="352656" custLinFactX="24623" custLinFactNeighborX="100000">
        <dgm:presLayoutVars>
          <dgm:chMax val="0"/>
          <dgm:chPref val="0"/>
          <dgm:bulletEnabled val="1"/>
        </dgm:presLayoutVars>
      </dgm:prSet>
      <dgm:spPr/>
    </dgm:pt>
    <dgm:pt modelId="{CBDB58B8-5FDE-48F9-9F38-98A053FB954C}" type="pres">
      <dgm:prSet presAssocID="{684AF3C4-14D7-4C87-9D80-85AC1BB6C96D}" presName="sibTrans" presStyleCnt="0"/>
      <dgm:spPr/>
    </dgm:pt>
    <dgm:pt modelId="{E4F926AF-6CA2-4910-8502-48CB71C06211}" type="pres">
      <dgm:prSet presAssocID="{ABB363FF-8743-47A6-A00A-AC87D4FD1268}" presName="composite" presStyleCnt="0"/>
      <dgm:spPr/>
    </dgm:pt>
    <dgm:pt modelId="{4443732F-8A3B-4050-96CF-4F1576583A60}" type="pres">
      <dgm:prSet presAssocID="{ABB363FF-8743-47A6-A00A-AC87D4FD1268}" presName="bentUpArrow1" presStyleLbl="alignImgPlace1" presStyleIdx="3" presStyleCnt="5"/>
      <dgm:spPr/>
    </dgm:pt>
    <dgm:pt modelId="{8AB35B75-FAF1-4419-97B7-B15D1D59CD35}" type="pres">
      <dgm:prSet presAssocID="{ABB363FF-8743-47A6-A00A-AC87D4FD1268}" presName="ParentText" presStyleLbl="node1" presStyleIdx="3" presStyleCnt="6">
        <dgm:presLayoutVars>
          <dgm:chMax val="1"/>
          <dgm:chPref val="1"/>
          <dgm:bulletEnabled val="1"/>
        </dgm:presLayoutVars>
      </dgm:prSet>
      <dgm:spPr/>
    </dgm:pt>
    <dgm:pt modelId="{1C76DA83-FAB8-40C2-B248-6D1B6921E7C4}" type="pres">
      <dgm:prSet presAssocID="{ABB363FF-8743-47A6-A00A-AC87D4FD1268}" presName="ChildText" presStyleLbl="revTx" presStyleIdx="3" presStyleCnt="6" custScaleX="340192" custLinFactX="20497" custLinFactNeighborX="100000">
        <dgm:presLayoutVars>
          <dgm:chMax val="0"/>
          <dgm:chPref val="0"/>
          <dgm:bulletEnabled val="1"/>
        </dgm:presLayoutVars>
      </dgm:prSet>
      <dgm:spPr/>
    </dgm:pt>
    <dgm:pt modelId="{8005AB8F-BBC3-4655-BD92-36493007DBF2}" type="pres">
      <dgm:prSet presAssocID="{BC3A415D-D81F-4BF9-8B31-8978F4520927}" presName="sibTrans" presStyleCnt="0"/>
      <dgm:spPr/>
    </dgm:pt>
    <dgm:pt modelId="{C598C247-CD6A-4CCF-8510-CF719688E2E9}" type="pres">
      <dgm:prSet presAssocID="{DBDAEAAE-3FF6-4A46-8409-1EDF86F39A72}" presName="composite" presStyleCnt="0"/>
      <dgm:spPr/>
    </dgm:pt>
    <dgm:pt modelId="{0F69F8B6-E44B-47DE-BDE6-5A82971097BB}" type="pres">
      <dgm:prSet presAssocID="{DBDAEAAE-3FF6-4A46-8409-1EDF86F39A72}" presName="bentUpArrow1" presStyleLbl="alignImgPlace1" presStyleIdx="4" presStyleCnt="5"/>
      <dgm:spPr/>
    </dgm:pt>
    <dgm:pt modelId="{5782A482-6D1E-4618-9F50-75DD19937F90}" type="pres">
      <dgm:prSet presAssocID="{DBDAEAAE-3FF6-4A46-8409-1EDF86F39A72}" presName="ParentText" presStyleLbl="node1" presStyleIdx="4" presStyleCnt="6">
        <dgm:presLayoutVars>
          <dgm:chMax val="1"/>
          <dgm:chPref val="1"/>
          <dgm:bulletEnabled val="1"/>
        </dgm:presLayoutVars>
      </dgm:prSet>
      <dgm:spPr/>
    </dgm:pt>
    <dgm:pt modelId="{0D04B9A8-3120-43BA-9093-096335DFC8EE}" type="pres">
      <dgm:prSet presAssocID="{DBDAEAAE-3FF6-4A46-8409-1EDF86F39A72}" presName="ChildText" presStyleLbl="revTx" presStyleIdx="4" presStyleCnt="6" custScaleX="298875" custLinFactNeighborX="99762">
        <dgm:presLayoutVars>
          <dgm:chMax val="0"/>
          <dgm:chPref val="0"/>
          <dgm:bulletEnabled val="1"/>
        </dgm:presLayoutVars>
      </dgm:prSet>
      <dgm:spPr/>
    </dgm:pt>
    <dgm:pt modelId="{A5186ED3-4718-450F-9575-C6B7A9301379}" type="pres">
      <dgm:prSet presAssocID="{8A982FA9-C811-4033-A70C-CCF05872707F}" presName="sibTrans" presStyleCnt="0"/>
      <dgm:spPr/>
    </dgm:pt>
    <dgm:pt modelId="{337E177A-CD84-428A-A0F8-DCAF99040C01}" type="pres">
      <dgm:prSet presAssocID="{6D8C4691-A90B-4919-9EC9-6FF54896016C}" presName="composite" presStyleCnt="0"/>
      <dgm:spPr/>
    </dgm:pt>
    <dgm:pt modelId="{69CEB7A3-2C48-4400-BB97-AC170A0B5F13}" type="pres">
      <dgm:prSet presAssocID="{6D8C4691-A90B-4919-9EC9-6FF54896016C}" presName="ParentText" presStyleLbl="node1" presStyleIdx="5" presStyleCnt="6">
        <dgm:presLayoutVars>
          <dgm:chMax val="1"/>
          <dgm:chPref val="1"/>
          <dgm:bulletEnabled val="1"/>
        </dgm:presLayoutVars>
      </dgm:prSet>
      <dgm:spPr/>
    </dgm:pt>
    <dgm:pt modelId="{6F6169C9-F1DB-4FD6-A829-951F53E0B0C5}" type="pres">
      <dgm:prSet presAssocID="{6D8C4691-A90B-4919-9EC9-6FF54896016C}" presName="FinalChildText" presStyleLbl="revTx" presStyleIdx="5" presStyleCnt="6">
        <dgm:presLayoutVars>
          <dgm:chMax val="0"/>
          <dgm:chPref val="0"/>
          <dgm:bulletEnabled val="1"/>
        </dgm:presLayoutVars>
      </dgm:prSet>
      <dgm:spPr/>
    </dgm:pt>
  </dgm:ptLst>
  <dgm:cxnLst>
    <dgm:cxn modelId="{658DCB09-97F3-4A09-9864-89206369E59C}" type="presOf" srcId="{164E76FF-8079-4FBC-A300-0BE4AC86B1E3}" destId="{706CC996-ADB0-45FA-A7D6-2902D8F39F65}" srcOrd="0" destOrd="0" presId="urn:microsoft.com/office/officeart/2005/8/layout/StepDownProcess"/>
    <dgm:cxn modelId="{0A010F0A-4208-4B99-8CA1-EF9480CFA169}" type="presOf" srcId="{ABB363FF-8743-47A6-A00A-AC87D4FD1268}" destId="{8AB35B75-FAF1-4419-97B7-B15D1D59CD35}" srcOrd="0" destOrd="0" presId="urn:microsoft.com/office/officeart/2005/8/layout/StepDownProcess"/>
    <dgm:cxn modelId="{6CC0B30C-65FF-400F-AEBE-A2184FD86F79}" srcId="{164E76FF-8079-4FBC-A300-0BE4AC86B1E3}" destId="{6D8C4691-A90B-4919-9EC9-6FF54896016C}" srcOrd="5" destOrd="0" parTransId="{CD39A6F5-7AD5-4FBC-B4AB-71B71DEDDE57}" sibTransId="{32AD9201-4053-45CC-823E-13300766F47D}"/>
    <dgm:cxn modelId="{C881EE0D-7B38-4F58-9FA3-F036E1180E65}" srcId="{164E76FF-8079-4FBC-A300-0BE4AC86B1E3}" destId="{DBDAEAAE-3FF6-4A46-8409-1EDF86F39A72}" srcOrd="4" destOrd="0" parTransId="{63E7AC5B-5F0D-40AF-9B59-3E4FAFACE1A8}" sibTransId="{8A982FA9-C811-4033-A70C-CCF05872707F}"/>
    <dgm:cxn modelId="{DF1E2221-C90E-40CE-9E20-2BC1A1470B5D}" type="presOf" srcId="{F1DA1A71-5C05-4259-A083-1A28E7FA455F}" destId="{32B1C070-6469-4A2F-9B8E-0B01A582568D}" srcOrd="0" destOrd="0" presId="urn:microsoft.com/office/officeart/2005/8/layout/StepDownProcess"/>
    <dgm:cxn modelId="{1289E131-C44E-43F8-83E0-16486875174E}" srcId="{164E76FF-8079-4FBC-A300-0BE4AC86B1E3}" destId="{ABB363FF-8743-47A6-A00A-AC87D4FD1268}" srcOrd="3" destOrd="0" parTransId="{B54053B3-468F-4BEA-AC84-21E7A9372CBA}" sibTransId="{BC3A415D-D81F-4BF9-8B31-8978F4520927}"/>
    <dgm:cxn modelId="{0E0B603D-9C00-4067-8B6C-1BA5DF6D060D}" type="presOf" srcId="{612F6CD4-AD68-4A8D-9D83-490A05CCB201}" destId="{0D04B9A8-3120-43BA-9093-096335DFC8EE}" srcOrd="0" destOrd="0" presId="urn:microsoft.com/office/officeart/2005/8/layout/StepDownProcess"/>
    <dgm:cxn modelId="{D30B983D-1C15-4C36-99CE-A0D254B3F787}" type="presOf" srcId="{7D5F2512-89E2-4556-94F4-F9E657753817}" destId="{4AC2B34E-92C6-43AD-AD15-3A2CBA42A428}" srcOrd="0" destOrd="0" presId="urn:microsoft.com/office/officeart/2005/8/layout/StepDownProcess"/>
    <dgm:cxn modelId="{72464B60-38B7-4E82-96AA-E47A5AD50CCF}" srcId="{164E76FF-8079-4FBC-A300-0BE4AC86B1E3}" destId="{F1DA1A71-5C05-4259-A083-1A28E7FA455F}" srcOrd="1" destOrd="0" parTransId="{6E81A304-FD23-44B1-9564-CD13FCED8A47}" sibTransId="{5247717F-9BF3-478D-B966-E6ED695FD010}"/>
    <dgm:cxn modelId="{9E5DA262-D68D-4314-ABCB-5018DEDEC321}" srcId="{F1511C0C-56C9-4E45-8EC4-12391A972B9F}" destId="{798CF505-0DAE-4D7C-9D26-806DE3F6B02F}" srcOrd="0" destOrd="0" parTransId="{E18EF92D-5FBA-491C-A049-D0C6E7B1E98B}" sibTransId="{54D6BCD9-0730-49DD-8A3B-C86C6B519646}"/>
    <dgm:cxn modelId="{752CC445-F439-4CCB-9FE2-F88877891F97}" srcId="{F1DA1A71-5C05-4259-A083-1A28E7FA455F}" destId="{9DA0160A-F1FF-4611-B23A-E865103C0044}" srcOrd="0" destOrd="0" parTransId="{AF7E9882-96F9-4842-966F-96503596107E}" sibTransId="{F627D30A-E6F1-4865-905D-1181C733F303}"/>
    <dgm:cxn modelId="{C437FF65-061A-4116-B64C-48BA946F6405}" type="presOf" srcId="{6D8C4691-A90B-4919-9EC9-6FF54896016C}" destId="{69CEB7A3-2C48-4400-BB97-AC170A0B5F13}" srcOrd="0" destOrd="0" presId="urn:microsoft.com/office/officeart/2005/8/layout/StepDownProcess"/>
    <dgm:cxn modelId="{2EF46A47-98CA-457E-A6FA-CD2C13466722}" type="presOf" srcId="{4DC6C553-7C10-4A6D-81B8-12227B731048}" destId="{1C76DA83-FAB8-40C2-B248-6D1B6921E7C4}" srcOrd="0" destOrd="0" presId="urn:microsoft.com/office/officeart/2005/8/layout/StepDownProcess"/>
    <dgm:cxn modelId="{661F6E4D-FD8F-485E-8811-9E412CBB6A1C}" srcId="{ABB363FF-8743-47A6-A00A-AC87D4FD1268}" destId="{4DC6C553-7C10-4A6D-81B8-12227B731048}" srcOrd="0" destOrd="0" parTransId="{A95438C0-941E-4B4E-9C9B-73C009282CA0}" sibTransId="{8055CEFA-571E-4477-88E3-79648CBAC4FD}"/>
    <dgm:cxn modelId="{90C90F5A-5554-479D-AA7D-C04DB6C46BDF}" srcId="{631062E8-DCFA-4476-9BAE-604586468539}" destId="{7D5F2512-89E2-4556-94F4-F9E657753817}" srcOrd="0" destOrd="0" parTransId="{7516CC53-767E-4EDC-BB66-68A69ECDA38E}" sibTransId="{875ADD87-42D2-4900-8F83-BC705B69D346}"/>
    <dgm:cxn modelId="{6FB3887E-E6C0-443E-A8F1-71D97B7282B4}" type="presOf" srcId="{631062E8-DCFA-4476-9BAE-604586468539}" destId="{2CAC8549-B12C-4D1C-BA4E-E5159C0CC68A}" srcOrd="0" destOrd="0" presId="urn:microsoft.com/office/officeart/2005/8/layout/StepDownProcess"/>
    <dgm:cxn modelId="{9C1660A5-1890-4249-BC04-09E58E276E17}" srcId="{DBDAEAAE-3FF6-4A46-8409-1EDF86F39A72}" destId="{612F6CD4-AD68-4A8D-9D83-490A05CCB201}" srcOrd="0" destOrd="0" parTransId="{73E1DADA-75E7-40E1-8229-462AF03F98A1}" sibTransId="{1C140395-DE52-4A78-B6DD-DBA6CE79395F}"/>
    <dgm:cxn modelId="{275658A7-3D19-4952-BD9D-24D3DBF2800A}" srcId="{164E76FF-8079-4FBC-A300-0BE4AC86B1E3}" destId="{F1511C0C-56C9-4E45-8EC4-12391A972B9F}" srcOrd="0" destOrd="0" parTransId="{26E49D8D-B688-4FDD-8F59-0C096D1BEC26}" sibTransId="{EA3CB82A-2129-449C-B15E-6F1902214C79}"/>
    <dgm:cxn modelId="{1AD7AAA9-237B-4B42-8026-34B63A585FF5}" type="presOf" srcId="{DBDAEAAE-3FF6-4A46-8409-1EDF86F39A72}" destId="{5782A482-6D1E-4618-9F50-75DD19937F90}" srcOrd="0" destOrd="0" presId="urn:microsoft.com/office/officeart/2005/8/layout/StepDownProcess"/>
    <dgm:cxn modelId="{74D54CBA-BFF4-4BE9-8AD4-05932863015A}" type="presOf" srcId="{F1511C0C-56C9-4E45-8EC4-12391A972B9F}" destId="{86ED328B-3CD7-4D0E-9FC2-01B363367E35}" srcOrd="0" destOrd="0" presId="urn:microsoft.com/office/officeart/2005/8/layout/StepDownProcess"/>
    <dgm:cxn modelId="{207DE3BC-3D51-4F27-96A5-27F68D59BD14}" srcId="{6D8C4691-A90B-4919-9EC9-6FF54896016C}" destId="{AA8184E1-DD57-4CD1-9C40-A9057F5C1355}" srcOrd="0" destOrd="0" parTransId="{20615972-F363-4913-AC44-5F627C201D79}" sibTransId="{52220860-5CCA-4F96-B265-5D450CB7E58D}"/>
    <dgm:cxn modelId="{F77128C2-029D-4DE3-9621-207344A6F753}" type="presOf" srcId="{9DA0160A-F1FF-4611-B23A-E865103C0044}" destId="{A5F877A7-A23E-40AD-B968-B06BD97C8908}" srcOrd="0" destOrd="0" presId="urn:microsoft.com/office/officeart/2005/8/layout/StepDownProcess"/>
    <dgm:cxn modelId="{DE9238CC-F0B2-41EB-BF03-175B07740E51}" srcId="{164E76FF-8079-4FBC-A300-0BE4AC86B1E3}" destId="{631062E8-DCFA-4476-9BAE-604586468539}" srcOrd="2" destOrd="0" parTransId="{21865E17-F522-487F-80E7-B19F7CF444E1}" sibTransId="{684AF3C4-14D7-4C87-9D80-85AC1BB6C96D}"/>
    <dgm:cxn modelId="{337682E7-A4AF-4392-AF10-CA424E603E49}" type="presOf" srcId="{798CF505-0DAE-4D7C-9D26-806DE3F6B02F}" destId="{C18B0822-5692-4EC3-8B2D-C1038BB5C8D3}" srcOrd="0" destOrd="0" presId="urn:microsoft.com/office/officeart/2005/8/layout/StepDownProcess"/>
    <dgm:cxn modelId="{A4F3E7F6-F458-4328-886C-47E8998FA884}" type="presOf" srcId="{AA8184E1-DD57-4CD1-9C40-A9057F5C1355}" destId="{6F6169C9-F1DB-4FD6-A829-951F53E0B0C5}" srcOrd="0" destOrd="0" presId="urn:microsoft.com/office/officeart/2005/8/layout/StepDownProcess"/>
    <dgm:cxn modelId="{80382FF0-EADF-4B52-870E-2AD096E1AE8F}" type="presParOf" srcId="{706CC996-ADB0-45FA-A7D6-2902D8F39F65}" destId="{659BF431-D224-4798-A709-43DF7C46F3C2}" srcOrd="0" destOrd="0" presId="urn:microsoft.com/office/officeart/2005/8/layout/StepDownProcess"/>
    <dgm:cxn modelId="{B68017C0-3AFA-413A-8218-13F27682ABC0}" type="presParOf" srcId="{659BF431-D224-4798-A709-43DF7C46F3C2}" destId="{B52D3E7C-924A-405D-839C-53B51035D839}" srcOrd="0" destOrd="0" presId="urn:microsoft.com/office/officeart/2005/8/layout/StepDownProcess"/>
    <dgm:cxn modelId="{77A610A6-84F8-4CDF-A4F6-430142849EAA}" type="presParOf" srcId="{659BF431-D224-4798-A709-43DF7C46F3C2}" destId="{86ED328B-3CD7-4D0E-9FC2-01B363367E35}" srcOrd="1" destOrd="0" presId="urn:microsoft.com/office/officeart/2005/8/layout/StepDownProcess"/>
    <dgm:cxn modelId="{9BF67882-1883-49F1-B122-A8AC2A372CA1}" type="presParOf" srcId="{659BF431-D224-4798-A709-43DF7C46F3C2}" destId="{C18B0822-5692-4EC3-8B2D-C1038BB5C8D3}" srcOrd="2" destOrd="0" presId="urn:microsoft.com/office/officeart/2005/8/layout/StepDownProcess"/>
    <dgm:cxn modelId="{1B4268D3-7C1A-4525-9E93-C7A5DA5E6304}" type="presParOf" srcId="{706CC996-ADB0-45FA-A7D6-2902D8F39F65}" destId="{58F90FC6-10E5-4D73-A1BE-E03208947945}" srcOrd="1" destOrd="0" presId="urn:microsoft.com/office/officeart/2005/8/layout/StepDownProcess"/>
    <dgm:cxn modelId="{55D1EC84-EC9F-4974-BF18-D0737E79F28E}" type="presParOf" srcId="{706CC996-ADB0-45FA-A7D6-2902D8F39F65}" destId="{FC8F8375-AE7B-41A8-A4F9-11745C7B40FD}" srcOrd="2" destOrd="0" presId="urn:microsoft.com/office/officeart/2005/8/layout/StepDownProcess"/>
    <dgm:cxn modelId="{F974DB62-B6FD-4E19-B701-EDBAD187118D}" type="presParOf" srcId="{FC8F8375-AE7B-41A8-A4F9-11745C7B40FD}" destId="{6EF48D3C-E439-4B54-9E3E-8446213A59AC}" srcOrd="0" destOrd="0" presId="urn:microsoft.com/office/officeart/2005/8/layout/StepDownProcess"/>
    <dgm:cxn modelId="{12DFFB5A-78AA-4520-91FB-56742514F056}" type="presParOf" srcId="{FC8F8375-AE7B-41A8-A4F9-11745C7B40FD}" destId="{32B1C070-6469-4A2F-9B8E-0B01A582568D}" srcOrd="1" destOrd="0" presId="urn:microsoft.com/office/officeart/2005/8/layout/StepDownProcess"/>
    <dgm:cxn modelId="{9C63FCFC-9339-44C6-BB0D-9F12FE2BECFF}" type="presParOf" srcId="{FC8F8375-AE7B-41A8-A4F9-11745C7B40FD}" destId="{A5F877A7-A23E-40AD-B968-B06BD97C8908}" srcOrd="2" destOrd="0" presId="urn:microsoft.com/office/officeart/2005/8/layout/StepDownProcess"/>
    <dgm:cxn modelId="{4B404B4C-8575-4D7D-88F1-D82211CC8E0F}" type="presParOf" srcId="{706CC996-ADB0-45FA-A7D6-2902D8F39F65}" destId="{7B4097C2-50EB-484E-B3DE-430ABF13B5F6}" srcOrd="3" destOrd="0" presId="urn:microsoft.com/office/officeart/2005/8/layout/StepDownProcess"/>
    <dgm:cxn modelId="{E90F19FD-37C5-4918-A0B6-0B9168FFF6A8}" type="presParOf" srcId="{706CC996-ADB0-45FA-A7D6-2902D8F39F65}" destId="{085F93CC-F639-443E-B95D-3D6DDE529A63}" srcOrd="4" destOrd="0" presId="urn:microsoft.com/office/officeart/2005/8/layout/StepDownProcess"/>
    <dgm:cxn modelId="{856A36FB-8DB9-49E2-BE07-DB0E3BBE199D}" type="presParOf" srcId="{085F93CC-F639-443E-B95D-3D6DDE529A63}" destId="{B46C2E2B-0D0B-42E4-AAE1-4A5C9ADA1808}" srcOrd="0" destOrd="0" presId="urn:microsoft.com/office/officeart/2005/8/layout/StepDownProcess"/>
    <dgm:cxn modelId="{97C8763B-B7AF-497D-8F14-9DECCDB9A2F5}" type="presParOf" srcId="{085F93CC-F639-443E-B95D-3D6DDE529A63}" destId="{2CAC8549-B12C-4D1C-BA4E-E5159C0CC68A}" srcOrd="1" destOrd="0" presId="urn:microsoft.com/office/officeart/2005/8/layout/StepDownProcess"/>
    <dgm:cxn modelId="{CF7225CB-3FB7-4561-87C9-587D200FA881}" type="presParOf" srcId="{085F93CC-F639-443E-B95D-3D6DDE529A63}" destId="{4AC2B34E-92C6-43AD-AD15-3A2CBA42A428}" srcOrd="2" destOrd="0" presId="urn:microsoft.com/office/officeart/2005/8/layout/StepDownProcess"/>
    <dgm:cxn modelId="{00A5C17A-7D11-46C9-8494-B7CA81FE6861}" type="presParOf" srcId="{706CC996-ADB0-45FA-A7D6-2902D8F39F65}" destId="{CBDB58B8-5FDE-48F9-9F38-98A053FB954C}" srcOrd="5" destOrd="0" presId="urn:microsoft.com/office/officeart/2005/8/layout/StepDownProcess"/>
    <dgm:cxn modelId="{1BC12F96-0B16-49FF-8890-3E7ED5CB9DE9}" type="presParOf" srcId="{706CC996-ADB0-45FA-A7D6-2902D8F39F65}" destId="{E4F926AF-6CA2-4910-8502-48CB71C06211}" srcOrd="6" destOrd="0" presId="urn:microsoft.com/office/officeart/2005/8/layout/StepDownProcess"/>
    <dgm:cxn modelId="{DA4375E5-4668-48F7-B6FC-3D35C925B7B0}" type="presParOf" srcId="{E4F926AF-6CA2-4910-8502-48CB71C06211}" destId="{4443732F-8A3B-4050-96CF-4F1576583A60}" srcOrd="0" destOrd="0" presId="urn:microsoft.com/office/officeart/2005/8/layout/StepDownProcess"/>
    <dgm:cxn modelId="{345809B0-CBAB-4957-8EF1-BA406F44A9D8}" type="presParOf" srcId="{E4F926AF-6CA2-4910-8502-48CB71C06211}" destId="{8AB35B75-FAF1-4419-97B7-B15D1D59CD35}" srcOrd="1" destOrd="0" presId="urn:microsoft.com/office/officeart/2005/8/layout/StepDownProcess"/>
    <dgm:cxn modelId="{17CD8EF0-8E7B-4AAB-AF52-03CD0C1D7527}" type="presParOf" srcId="{E4F926AF-6CA2-4910-8502-48CB71C06211}" destId="{1C76DA83-FAB8-40C2-B248-6D1B6921E7C4}" srcOrd="2" destOrd="0" presId="urn:microsoft.com/office/officeart/2005/8/layout/StepDownProcess"/>
    <dgm:cxn modelId="{7A17290E-A24F-4007-BF10-719728CEDACB}" type="presParOf" srcId="{706CC996-ADB0-45FA-A7D6-2902D8F39F65}" destId="{8005AB8F-BBC3-4655-BD92-36493007DBF2}" srcOrd="7" destOrd="0" presId="urn:microsoft.com/office/officeart/2005/8/layout/StepDownProcess"/>
    <dgm:cxn modelId="{ABB9511C-EAA1-4176-B4A7-450219977538}" type="presParOf" srcId="{706CC996-ADB0-45FA-A7D6-2902D8F39F65}" destId="{C598C247-CD6A-4CCF-8510-CF719688E2E9}" srcOrd="8" destOrd="0" presId="urn:microsoft.com/office/officeart/2005/8/layout/StepDownProcess"/>
    <dgm:cxn modelId="{A9887A57-76B2-458C-9D56-3E3D94D1AEF7}" type="presParOf" srcId="{C598C247-CD6A-4CCF-8510-CF719688E2E9}" destId="{0F69F8B6-E44B-47DE-BDE6-5A82971097BB}" srcOrd="0" destOrd="0" presId="urn:microsoft.com/office/officeart/2005/8/layout/StepDownProcess"/>
    <dgm:cxn modelId="{724078B1-3894-4B8C-B5E1-D0023DE80871}" type="presParOf" srcId="{C598C247-CD6A-4CCF-8510-CF719688E2E9}" destId="{5782A482-6D1E-4618-9F50-75DD19937F90}" srcOrd="1" destOrd="0" presId="urn:microsoft.com/office/officeart/2005/8/layout/StepDownProcess"/>
    <dgm:cxn modelId="{66A2C886-2C40-4626-9773-9E19E392FF9D}" type="presParOf" srcId="{C598C247-CD6A-4CCF-8510-CF719688E2E9}" destId="{0D04B9A8-3120-43BA-9093-096335DFC8EE}" srcOrd="2" destOrd="0" presId="urn:microsoft.com/office/officeart/2005/8/layout/StepDownProcess"/>
    <dgm:cxn modelId="{EDAEDBC9-E736-41B1-99A9-A45DA4835DF2}" type="presParOf" srcId="{706CC996-ADB0-45FA-A7D6-2902D8F39F65}" destId="{A5186ED3-4718-450F-9575-C6B7A9301379}" srcOrd="9" destOrd="0" presId="urn:microsoft.com/office/officeart/2005/8/layout/StepDownProcess"/>
    <dgm:cxn modelId="{1A4DDD1C-29A9-4B12-893C-2E147232B7BF}" type="presParOf" srcId="{706CC996-ADB0-45FA-A7D6-2902D8F39F65}" destId="{337E177A-CD84-428A-A0F8-DCAF99040C01}" srcOrd="10" destOrd="0" presId="urn:microsoft.com/office/officeart/2005/8/layout/StepDownProcess"/>
    <dgm:cxn modelId="{B592B433-6EC9-4162-AFE7-72DDB2D78DD1}" type="presParOf" srcId="{337E177A-CD84-428A-A0F8-DCAF99040C01}" destId="{69CEB7A3-2C48-4400-BB97-AC170A0B5F13}" srcOrd="0" destOrd="0" presId="urn:microsoft.com/office/officeart/2005/8/layout/StepDownProcess"/>
    <dgm:cxn modelId="{4AB99673-E705-4DE0-9CC5-DD1951460D7A}" type="presParOf" srcId="{337E177A-CD84-428A-A0F8-DCAF99040C01}" destId="{6F6169C9-F1DB-4FD6-A829-951F53E0B0C5}" srcOrd="1" destOrd="0" presId="urn:microsoft.com/office/officeart/2005/8/layout/StepDownProcess"/>
  </dgm:cxnLst>
  <dgm:bg>
    <a:solidFill>
      <a:schemeClr val="bg1">
        <a:lumMod val="95000"/>
      </a:schemeClr>
    </a:solidFill>
  </dgm:bg>
  <dgm:whole>
    <a:ln w="19050">
      <a:solidFill>
        <a:srgbClr val="002060"/>
      </a:solidFill>
      <a:extLst>
        <a:ext uri="{C807C97D-BFC1-408E-A445-0C87EB9F89A2}">
          <ask:lineSketchStyleProps xmlns:ask="http://schemas.microsoft.com/office/drawing/2018/sketchyshapes">
            <ask:type>
              <ask:lineSketchNone/>
            </ask:type>
          </ask:lineSketchStyleProps>
        </a:ext>
      </a:extLst>
    </a:ln>
  </dgm:whole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B52D3E7C-924A-405D-839C-53B51035D839}">
      <dsp:nvSpPr>
        <dsp:cNvPr id="0" name=""/>
        <dsp:cNvSpPr/>
      </dsp:nvSpPr>
      <dsp:spPr>
        <a:xfrm rot="5400000">
          <a:off x="452009" y="706803"/>
          <a:ext cx="608399" cy="692641"/>
        </a:xfrm>
        <a:prstGeom prst="bentUpArrow">
          <a:avLst>
            <a:gd name="adj1" fmla="val 32840"/>
            <a:gd name="adj2" fmla="val 25000"/>
            <a:gd name="adj3" fmla="val 35780"/>
          </a:avLst>
        </a:prstGeom>
        <a:solidFill>
          <a:schemeClr val="accent1">
            <a:tint val="50000"/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6ED328B-3CD7-4D0E-9FC2-01B363367E35}">
      <dsp:nvSpPr>
        <dsp:cNvPr id="0" name=""/>
        <dsp:cNvSpPr/>
      </dsp:nvSpPr>
      <dsp:spPr>
        <a:xfrm>
          <a:off x="290820" y="32380"/>
          <a:ext cx="1024186" cy="716897"/>
        </a:xfrm>
        <a:prstGeom prst="roundRect">
          <a:avLst>
            <a:gd name="adj" fmla="val 1667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0960" tIns="60960" rIns="60960" bIns="6096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600" kern="1200"/>
            <a:t>Expected Value</a:t>
          </a:r>
        </a:p>
      </dsp:txBody>
      <dsp:txXfrm>
        <a:off x="325822" y="67382"/>
        <a:ext cx="954182" cy="646893"/>
      </dsp:txXfrm>
    </dsp:sp>
    <dsp:sp modelId="{C18B0822-5692-4EC3-8B2D-C1038BB5C8D3}">
      <dsp:nvSpPr>
        <dsp:cNvPr id="0" name=""/>
        <dsp:cNvSpPr/>
      </dsp:nvSpPr>
      <dsp:spPr>
        <a:xfrm>
          <a:off x="1320846" y="100753"/>
          <a:ext cx="2797277" cy="57942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60960" tIns="60960" rIns="60960" bIns="6096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Font typeface="Arial" panose="020B0604020202020204" pitchFamily="34" charset="0"/>
            <a:buChar char="•"/>
          </a:pPr>
          <a:r>
            <a:rPr lang="en-US" sz="1200" b="0" i="0" kern="1200"/>
            <a:t>Expected Value at Exit = Exit Valuation * Success Probability</a:t>
          </a:r>
          <a:endParaRPr lang="en-US" sz="1200" kern="1200"/>
        </a:p>
      </dsp:txBody>
      <dsp:txXfrm>
        <a:off x="1320846" y="100753"/>
        <a:ext cx="2797277" cy="579428"/>
      </dsp:txXfrm>
    </dsp:sp>
    <dsp:sp modelId="{6EF48D3C-E439-4B54-9E3E-8446213A59AC}">
      <dsp:nvSpPr>
        <dsp:cNvPr id="0" name=""/>
        <dsp:cNvSpPr/>
      </dsp:nvSpPr>
      <dsp:spPr>
        <a:xfrm rot="5400000">
          <a:off x="1792698" y="1512115"/>
          <a:ext cx="608399" cy="692641"/>
        </a:xfrm>
        <a:prstGeom prst="bentUpArrow">
          <a:avLst>
            <a:gd name="adj1" fmla="val 32840"/>
            <a:gd name="adj2" fmla="val 25000"/>
            <a:gd name="adj3" fmla="val 35780"/>
          </a:avLst>
        </a:prstGeom>
        <a:solidFill>
          <a:schemeClr val="accent1">
            <a:tint val="50000"/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32B1C070-6469-4A2F-9B8E-0B01A582568D}">
      <dsp:nvSpPr>
        <dsp:cNvPr id="0" name=""/>
        <dsp:cNvSpPr/>
      </dsp:nvSpPr>
      <dsp:spPr>
        <a:xfrm>
          <a:off x="1631509" y="837692"/>
          <a:ext cx="1024186" cy="716897"/>
        </a:xfrm>
        <a:prstGeom prst="roundRect">
          <a:avLst>
            <a:gd name="adj" fmla="val 1667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0960" tIns="60960" rIns="60960" bIns="6096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600" kern="1200"/>
            <a:t>PV of EV </a:t>
          </a:r>
        </a:p>
      </dsp:txBody>
      <dsp:txXfrm>
        <a:off x="1666511" y="872694"/>
        <a:ext cx="954182" cy="646893"/>
      </dsp:txXfrm>
    </dsp:sp>
    <dsp:sp modelId="{A5F877A7-A23E-40AD-B968-B06BD97C8908}">
      <dsp:nvSpPr>
        <dsp:cNvPr id="0" name=""/>
        <dsp:cNvSpPr/>
      </dsp:nvSpPr>
      <dsp:spPr>
        <a:xfrm>
          <a:off x="2657718" y="906065"/>
          <a:ext cx="2520704" cy="57942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60960" tIns="60960" rIns="60960" bIns="6096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200" b="0" i="0" kern="1200"/>
            <a:t>PV Exit = Exit Valuation * P / (1+r)^t</a:t>
          </a:r>
          <a:endParaRPr lang="en-US" sz="1200" kern="1200"/>
        </a:p>
      </dsp:txBody>
      <dsp:txXfrm>
        <a:off x="2657718" y="906065"/>
        <a:ext cx="2520704" cy="579428"/>
      </dsp:txXfrm>
    </dsp:sp>
    <dsp:sp modelId="{B46C2E2B-0D0B-42E4-AAE1-4A5C9ADA1808}">
      <dsp:nvSpPr>
        <dsp:cNvPr id="0" name=""/>
        <dsp:cNvSpPr/>
      </dsp:nvSpPr>
      <dsp:spPr>
        <a:xfrm rot="5400000">
          <a:off x="3135391" y="2317428"/>
          <a:ext cx="608399" cy="692641"/>
        </a:xfrm>
        <a:prstGeom prst="bentUpArrow">
          <a:avLst>
            <a:gd name="adj1" fmla="val 32840"/>
            <a:gd name="adj2" fmla="val 25000"/>
            <a:gd name="adj3" fmla="val 35780"/>
          </a:avLst>
        </a:prstGeom>
        <a:solidFill>
          <a:schemeClr val="accent1">
            <a:tint val="50000"/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2CAC8549-B12C-4D1C-BA4E-E5159C0CC68A}">
      <dsp:nvSpPr>
        <dsp:cNvPr id="0" name=""/>
        <dsp:cNvSpPr/>
      </dsp:nvSpPr>
      <dsp:spPr>
        <a:xfrm>
          <a:off x="2974202" y="1643005"/>
          <a:ext cx="1024186" cy="716897"/>
        </a:xfrm>
        <a:prstGeom prst="roundRect">
          <a:avLst>
            <a:gd name="adj" fmla="val 1667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0960" tIns="60960" rIns="60960" bIns="6096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600" kern="1200"/>
            <a:t>Target Multiple</a:t>
          </a:r>
        </a:p>
      </dsp:txBody>
      <dsp:txXfrm>
        <a:off x="3009204" y="1678007"/>
        <a:ext cx="954182" cy="646893"/>
      </dsp:txXfrm>
    </dsp:sp>
    <dsp:sp modelId="{4AC2B34E-92C6-43AD-AD15-3A2CBA42A428}">
      <dsp:nvSpPr>
        <dsp:cNvPr id="0" name=""/>
        <dsp:cNvSpPr/>
      </dsp:nvSpPr>
      <dsp:spPr>
        <a:xfrm>
          <a:off x="3985688" y="1711377"/>
          <a:ext cx="2626919" cy="57942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60960" tIns="60960" rIns="60960" bIns="6096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200" b="0" i="0" kern="1200"/>
            <a:t>P / (1+r)^t = 1/M = (1+ Target Return)^t</a:t>
          </a:r>
          <a:endParaRPr lang="en-US" sz="1200" kern="1200"/>
        </a:p>
      </dsp:txBody>
      <dsp:txXfrm>
        <a:off x="3985688" y="1711377"/>
        <a:ext cx="2626919" cy="579428"/>
      </dsp:txXfrm>
    </dsp:sp>
    <dsp:sp modelId="{4443732F-8A3B-4050-96CF-4F1576583A60}">
      <dsp:nvSpPr>
        <dsp:cNvPr id="0" name=""/>
        <dsp:cNvSpPr/>
      </dsp:nvSpPr>
      <dsp:spPr>
        <a:xfrm rot="5400000">
          <a:off x="4478084" y="3122740"/>
          <a:ext cx="608399" cy="692641"/>
        </a:xfrm>
        <a:prstGeom prst="bentUpArrow">
          <a:avLst>
            <a:gd name="adj1" fmla="val 32840"/>
            <a:gd name="adj2" fmla="val 25000"/>
            <a:gd name="adj3" fmla="val 35780"/>
          </a:avLst>
        </a:prstGeom>
        <a:solidFill>
          <a:schemeClr val="accent1">
            <a:tint val="50000"/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AB35B75-FAF1-4419-97B7-B15D1D59CD35}">
      <dsp:nvSpPr>
        <dsp:cNvPr id="0" name=""/>
        <dsp:cNvSpPr/>
      </dsp:nvSpPr>
      <dsp:spPr>
        <a:xfrm>
          <a:off x="4316895" y="2448317"/>
          <a:ext cx="1024186" cy="716897"/>
        </a:xfrm>
        <a:prstGeom prst="roundRect">
          <a:avLst>
            <a:gd name="adj" fmla="val 1667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0960" tIns="60960" rIns="60960" bIns="6096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600" kern="1200"/>
            <a:t>Retention Rate</a:t>
          </a:r>
        </a:p>
      </dsp:txBody>
      <dsp:txXfrm>
        <a:off x="4351897" y="2483319"/>
        <a:ext cx="954182" cy="646893"/>
      </dsp:txXfrm>
    </dsp:sp>
    <dsp:sp modelId="{1C76DA83-FAB8-40C2-B248-6D1B6921E7C4}">
      <dsp:nvSpPr>
        <dsp:cNvPr id="0" name=""/>
        <dsp:cNvSpPr/>
      </dsp:nvSpPr>
      <dsp:spPr>
        <a:xfrm>
          <a:off x="5344068" y="2516689"/>
          <a:ext cx="2534075" cy="57942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60960" tIns="60960" rIns="60960" bIns="6096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200" b="0" i="0" kern="1200"/>
            <a:t>PV of Partial Exit = PV Exit * Rr</a:t>
          </a:r>
          <a:endParaRPr lang="en-US" sz="1200" kern="1200"/>
        </a:p>
      </dsp:txBody>
      <dsp:txXfrm>
        <a:off x="5344068" y="2516689"/>
        <a:ext cx="2534075" cy="579428"/>
      </dsp:txXfrm>
    </dsp:sp>
    <dsp:sp modelId="{0F69F8B6-E44B-47DE-BDE6-5A82971097BB}">
      <dsp:nvSpPr>
        <dsp:cNvPr id="0" name=""/>
        <dsp:cNvSpPr/>
      </dsp:nvSpPr>
      <dsp:spPr>
        <a:xfrm rot="5400000">
          <a:off x="5820777" y="3928052"/>
          <a:ext cx="608399" cy="692641"/>
        </a:xfrm>
        <a:prstGeom prst="bentUpArrow">
          <a:avLst>
            <a:gd name="adj1" fmla="val 32840"/>
            <a:gd name="adj2" fmla="val 25000"/>
            <a:gd name="adj3" fmla="val 35780"/>
          </a:avLst>
        </a:prstGeom>
        <a:solidFill>
          <a:schemeClr val="accent1">
            <a:tint val="50000"/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5782A482-6D1E-4618-9F50-75DD19937F90}">
      <dsp:nvSpPr>
        <dsp:cNvPr id="0" name=""/>
        <dsp:cNvSpPr/>
      </dsp:nvSpPr>
      <dsp:spPr>
        <a:xfrm>
          <a:off x="5659588" y="3253629"/>
          <a:ext cx="1024186" cy="716897"/>
        </a:xfrm>
        <a:prstGeom prst="roundRect">
          <a:avLst>
            <a:gd name="adj" fmla="val 1667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0960" tIns="60960" rIns="60960" bIns="6096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600" kern="1200"/>
            <a:t>Fund Rate</a:t>
          </a:r>
        </a:p>
      </dsp:txBody>
      <dsp:txXfrm>
        <a:off x="5694590" y="3288631"/>
        <a:ext cx="954182" cy="646893"/>
      </dsp:txXfrm>
    </dsp:sp>
    <dsp:sp modelId="{0D04B9A8-3120-43BA-9093-096335DFC8EE}">
      <dsp:nvSpPr>
        <dsp:cNvPr id="0" name=""/>
        <dsp:cNvSpPr/>
      </dsp:nvSpPr>
      <dsp:spPr>
        <a:xfrm>
          <a:off x="6686192" y="3322002"/>
          <a:ext cx="2226307" cy="57942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60960" tIns="60960" rIns="60960" bIns="6096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200" kern="1200"/>
            <a:t>GP% = Carry%*(M*Investment - Carry Basis)/(M*Investment)</a:t>
          </a:r>
        </a:p>
      </dsp:txBody>
      <dsp:txXfrm>
        <a:off x="6686192" y="3322002"/>
        <a:ext cx="2226307" cy="579428"/>
      </dsp:txXfrm>
    </dsp:sp>
    <dsp:sp modelId="{69CEB7A3-2C48-4400-BB97-AC170A0B5F13}">
      <dsp:nvSpPr>
        <dsp:cNvPr id="0" name=""/>
        <dsp:cNvSpPr/>
      </dsp:nvSpPr>
      <dsp:spPr>
        <a:xfrm>
          <a:off x="7002281" y="4058942"/>
          <a:ext cx="1024186" cy="716897"/>
        </a:xfrm>
        <a:prstGeom prst="roundRect">
          <a:avLst>
            <a:gd name="adj" fmla="val 1667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60960" tIns="60960" rIns="60960" bIns="6096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600" kern="1200"/>
            <a:t>Decision</a:t>
          </a:r>
        </a:p>
      </dsp:txBody>
      <dsp:txXfrm>
        <a:off x="7037283" y="4093944"/>
        <a:ext cx="954182" cy="646893"/>
      </dsp:txXfrm>
    </dsp:sp>
    <dsp:sp modelId="{6F6169C9-F1DB-4FD6-A829-951F53E0B0C5}">
      <dsp:nvSpPr>
        <dsp:cNvPr id="0" name=""/>
        <dsp:cNvSpPr/>
      </dsp:nvSpPr>
      <dsp:spPr>
        <a:xfrm>
          <a:off x="8026467" y="4127314"/>
          <a:ext cx="744895" cy="57942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64770" tIns="64770" rIns="64770" bIns="64770" numCol="1" spcCol="1270" anchor="ctr" anchorCtr="0">
          <a:noAutofit/>
        </a:bodyPr>
        <a:lstStyle/>
        <a:p>
          <a:pPr marL="114300" lvl="1" indent="-114300" algn="l" defTabSz="5778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300" kern="1200"/>
            <a:t>yes/No</a:t>
          </a:r>
        </a:p>
      </dsp:txBody>
      <dsp:txXfrm>
        <a:off x="8026467" y="4127314"/>
        <a:ext cx="744895" cy="57942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StepDownProcess">
  <dgm:title val=""/>
  <dgm:desc val=""/>
  <dgm:catLst>
    <dgm:cat type="process" pri="1600"/>
  </dgm:catLst>
  <dgm:sampData>
    <dgm:dataModel>
      <dgm:ptLst>
        <dgm:pt modelId="0" type="doc"/>
        <dgm:pt modelId="10">
          <dgm:prSet phldr="1"/>
        </dgm:pt>
        <dgm:pt modelId="11">
          <dgm:prSet phldr="1"/>
        </dgm:pt>
        <dgm:pt modelId="20">
          <dgm:prSet phldr="1"/>
        </dgm:pt>
        <dgm:pt modelId="21">
          <dgm:prSet phldr="1"/>
        </dgm:pt>
        <dgm:pt modelId="30">
          <dgm:prSet phldr="1"/>
        </dgm:pt>
        <dgm:pt modelId="31">
          <dgm:prSet phldr="1"/>
        </dgm:pt>
      </dgm:ptLst>
      <dgm:cxnLst>
        <dgm:cxn modelId="60" srcId="0" destId="10" srcOrd="0" destOrd="0"/>
        <dgm:cxn modelId="12" srcId="10" destId="11" srcOrd="0" destOrd="0"/>
        <dgm:cxn modelId="70" srcId="0" destId="20" srcOrd="1" destOrd="0"/>
        <dgm:cxn modelId="22" srcId="20" destId="21" srcOrd="0" destOrd="0"/>
        <dgm:cxn modelId="80" srcId="0" destId="30" srcOrd="2" destOrd="0"/>
        <dgm:cxn modelId="32" srcId="30" destId="31" srcOrd="0" destOrd="0"/>
      </dgm:cxnLst>
      <dgm:bg/>
      <dgm:whole/>
    </dgm:dataModel>
  </dgm:sampData>
  <dgm:styleData>
    <dgm:dataModel>
      <dgm:ptLst>
        <dgm:pt modelId="0" type="doc"/>
        <dgm:pt modelId="10">
          <dgm:prSet phldr="1"/>
        </dgm:pt>
        <dgm:pt modelId="20">
          <dgm:prSet phldr="1"/>
        </dgm:pt>
      </dgm:ptLst>
      <dgm:cxnLst>
        <dgm:cxn modelId="60" srcId="0" destId="10" srcOrd="0" destOrd="0"/>
        <dgm:cxn modelId="70" srcId="0" destId="20" srcOrd="1" destOrd="0"/>
      </dgm:cxnLst>
      <dgm:bg/>
      <dgm:whole/>
    </dgm:dataModel>
  </dgm:styleData>
  <dgm:clrData>
    <dgm:dataModel>
      <dgm:ptLst>
        <dgm:pt modelId="0" type="doc"/>
        <dgm:pt modelId="10">
          <dgm:prSet phldr="1"/>
        </dgm:pt>
        <dgm:pt modelId="20">
          <dgm:prSet phldr="1"/>
        </dgm:pt>
        <dgm:pt modelId="30">
          <dgm:prSet phldr="1"/>
        </dgm:pt>
        <dgm:pt modelId="40">
          <dgm:prSet phldr="1"/>
        </dgm:pt>
      </dgm:ptLst>
      <dgm:cxnLst>
        <dgm:cxn modelId="60" srcId="0" destId="10" srcOrd="0" destOrd="0"/>
        <dgm:cxn modelId="70" srcId="0" destId="20" srcOrd="1" destOrd="0"/>
        <dgm:cxn modelId="80" srcId="0" destId="30" srcOrd="2" destOrd="0"/>
        <dgm:cxn modelId="90" srcId="0" destId="40" srcOrd="3" destOrd="0"/>
      </dgm:cxnLst>
      <dgm:bg/>
      <dgm:whole/>
    </dgm:dataModel>
  </dgm:clrData>
  <dgm:layoutNode name="rootnode">
    <dgm:varLst>
      <dgm:chMax/>
      <dgm:chPref/>
      <dgm:dir/>
      <dgm:animLvl val="lvl"/>
    </dgm:varLst>
    <dgm:choose name="Name0">
      <dgm:if name="Name1" func="var" arg="dir" op="equ" val="norm">
        <dgm:alg type="snake">
          <dgm:param type="grDir" val="tL"/>
          <dgm:param type="flowDir" val="row"/>
          <dgm:param type="off" val="off"/>
          <dgm:param type="bkpt" val="fixed"/>
          <dgm:param type="bkPtFixedVal" val="1"/>
        </dgm:alg>
      </dgm:if>
      <dgm:else name="Name2">
        <dgm:alg type="snake">
          <dgm:param type="grDir" val="tR"/>
          <dgm:param type="flowDir" val="row"/>
          <dgm:param type="off" val="off"/>
          <dgm:param type="bkpt" val="fixed"/>
          <dgm:param type="bkPtFixedVal" val="1"/>
        </dgm:alg>
      </dgm:else>
    </dgm:choose>
    <dgm:shape xmlns:r="http://schemas.openxmlformats.org/officeDocument/2006/relationships" r:blip="">
      <dgm:adjLst/>
    </dgm:shape>
    <dgm:choose name="Name3">
      <dgm:if name="Name4" func="var" arg="dir" op="equ" val="norm">
        <dgm:constrLst>
          <dgm:constr type="alignOff" forName="rootnode" val="0.48"/>
          <dgm:constr type="primFontSz" for="des" forName="ParentText" val="65"/>
          <dgm:constr type="primFontSz" for="des" forName="ChildText" refType="primFontSz" refFor="des" refForName="ParentText" op="lte"/>
          <dgm:constr type="w" for="ch" forName="composite" refType="w"/>
          <dgm:constr type="h" for="ch" forName="composite" refType="h"/>
          <dgm:constr type="sp" refType="h" refFor="ch" refForName="composite" op="equ" fact="-0.38"/>
        </dgm:constrLst>
      </dgm:if>
      <dgm:else name="Name5">
        <dgm:constrLst>
          <dgm:constr type="alignOff" forName="rootnode" val="0.48"/>
          <dgm:constr type="primFontSz" for="des" forName="ParentText" val="65"/>
          <dgm:constr type="primFontSz" for="des" forName="ChildText" refType="primFontSz" refFor="des" refForName="ParentText" op="lte"/>
          <dgm:constr type="w" for="ch" forName="composite" refType="w"/>
          <dgm:constr type="h" for="ch" forName="composite" refType="h"/>
          <dgm:constr type="sp" refType="h" refFor="ch" refForName="composite" op="equ" fact="-0.38"/>
        </dgm:constrLst>
      </dgm:else>
    </dgm:choose>
    <dgm:forEach name="nodesForEach" axis="ch" ptType="node">
      <dgm:layoutNode name="composite">
        <dgm:alg type="composite">
          <dgm:param type="ar" val="1.2439"/>
        </dgm:alg>
        <dgm:shape xmlns:r="http://schemas.openxmlformats.org/officeDocument/2006/relationships" r:blip="">
          <dgm:adjLst/>
        </dgm:shape>
        <dgm:choose name="Name6">
          <dgm:if name="Name7" func="var" arg="dir" op="equ" val="norm">
            <dgm:constrLst>
              <dgm:constr type="l" for="ch" forName="bentUpArrow1" refType="w" fact="0.07"/>
              <dgm:constr type="t" for="ch" forName="bentUpArrow1" refType="h" fact="0.524"/>
              <dgm:constr type="w" for="ch" forName="bentUpArrow1" refType="w" fact="0.3844"/>
              <dgm:constr type="h" for="ch" forName="bentUpArrow1" refType="h" fact="0.42"/>
              <dgm:constr type="l" for="ch" forName="ParentText" refType="w" fact="0"/>
              <dgm:constr type="t" for="ch" forName="ParentText" refType="h" fact="0"/>
              <dgm:constr type="w" for="ch" forName="ParentText" refType="w" fact="0.5684"/>
              <dgm:constr type="h" for="ch" forName="ParentText" refType="h" fact="0.4949"/>
              <dgm:constr type="l" for="ch" forName="ChildText" refType="w" refFor="ch" refForName="ParentText"/>
              <dgm:constr type="t" for="ch" forName="ChildText" refType="h" fact="0.05"/>
              <dgm:constr type="w" for="ch" forName="ChildText" refType="w" fact="0.4134"/>
              <dgm:constr type="h" for="ch" forName="ChildText" refType="h" fact="0.4"/>
              <dgm:constr type="l" for="ch" forName="FinalChildText" refType="w" refFor="ch" refForName="ParentText"/>
              <dgm:constr type="t" for="ch" forName="FinalChildText" refType="h" fact="0.05"/>
              <dgm:constr type="w" for="ch" forName="FinalChildText" refType="w" fact="0.4134"/>
              <dgm:constr type="h" for="ch" forName="FinalChildText" refType="h" fact="0.4"/>
            </dgm:constrLst>
          </dgm:if>
          <dgm:else name="Name8">
            <dgm:constrLst>
              <dgm:constr type="r" for="ch" forName="bentUpArrow1" refType="w" fact="0.97"/>
              <dgm:constr type="t" for="ch" forName="bentUpArrow1" refType="h" fact="0.524"/>
              <dgm:constr type="w" for="ch" forName="bentUpArrow1" refType="w" fact="0.3844"/>
              <dgm:constr type="h" for="ch" forName="bentUpArrow1" refType="h" fact="0.42"/>
              <dgm:constr type="l" for="ch" forName="ParentText" refType="w" fact="0.4316"/>
              <dgm:constr type="t" for="ch" forName="ParentText" refType="h" fact="0"/>
              <dgm:constr type="w" for="ch" forName="ParentText" refType="w" fact="0.5684"/>
              <dgm:constr type="h" for="ch" forName="ParentText" refType="h" fact="0.4949"/>
              <dgm:constr type="l" for="ch" forName="ChildText" refType="w" fact="0"/>
              <dgm:constr type="t" for="ch" forName="ChildText" refType="h" fact="0.05"/>
              <dgm:constr type="w" for="ch" forName="ChildText" refType="w" fact="0.4134"/>
              <dgm:constr type="h" for="ch" forName="ChildText" refType="h" fact="0.4"/>
              <dgm:constr type="l" for="ch" forName="FinalChildText" refType="w" fact="0"/>
              <dgm:constr type="t" for="ch" forName="FinalChildText" refType="h" fact="0.05"/>
              <dgm:constr type="w" for="ch" forName="FinalChildText" refType="w" fact="0.4134"/>
              <dgm:constr type="h" for="ch" forName="FinalChildText" refType="h" fact="0.4"/>
            </dgm:constrLst>
          </dgm:else>
        </dgm:choose>
        <dgm:choose name="Name9">
          <dgm:if name="Name10" axis="followSib" ptType="node" func="cnt" op="gte" val="1">
            <dgm:layoutNode name="bentUpArrow1" styleLbl="alignImgPlace1">
              <dgm:alg type="sp"/>
              <dgm:choose name="Name11">
                <dgm:if name="Name12" func="var" arg="dir" op="equ" val="norm">
                  <dgm:shape xmlns:r="http://schemas.openxmlformats.org/officeDocument/2006/relationships" rot="90" type="bentUpArrow" r:blip="">
                    <dgm:adjLst>
                      <dgm:adj idx="1" val="0.3284"/>
                      <dgm:adj idx="2" val="0.25"/>
                      <dgm:adj idx="3" val="0.3578"/>
                    </dgm:adjLst>
                  </dgm:shape>
                </dgm:if>
                <dgm:else name="Name13">
                  <dgm:shape xmlns:r="http://schemas.openxmlformats.org/officeDocument/2006/relationships" rot="180" type="bentArrow" r:blip="">
                    <dgm:adjLst>
                      <dgm:adj idx="1" val="0.3284"/>
                      <dgm:adj idx="2" val="0.25"/>
                      <dgm:adj idx="3" val="0.3578"/>
                      <dgm:adj idx="4" val="0"/>
                    </dgm:adjLst>
                  </dgm:shape>
                </dgm:else>
              </dgm:choose>
              <dgm:presOf/>
            </dgm:layoutNode>
          </dgm:if>
          <dgm:else name="Name14"/>
        </dgm:choose>
        <dgm:layoutNode name="ParentText" styleLbl="node1">
          <dgm:varLst>
            <dgm:chMax val="1"/>
            <dgm:chPref val="1"/>
            <dgm:bulletEnabled val="1"/>
          </dgm:varLst>
          <dgm:alg type="tx"/>
          <dgm:shape xmlns:r="http://schemas.openxmlformats.org/officeDocument/2006/relationships" type="roundRect" r:blip="">
            <dgm:adjLst>
              <dgm:adj idx="1" val="0.1667"/>
            </dgm:adjLst>
          </dgm:shape>
          <dgm:presOf axis="self" ptType="node"/>
          <dgm:constrLst>
            <dgm:constr type="lMarg" refType="primFontSz" fact="0.3"/>
            <dgm:constr type="rMarg" refType="primFontSz" fact="0.3"/>
            <dgm:constr type="tMarg" refType="primFontSz" fact="0.3"/>
            <dgm:constr type="bMarg" refType="primFontSz" fact="0.3"/>
          </dgm:constrLst>
          <dgm:ruleLst>
            <dgm:rule type="primFontSz" val="5" fact="NaN" max="NaN"/>
          </dgm:ruleLst>
        </dgm:layoutNode>
        <dgm:choose name="Name15">
          <dgm:if name="Name16" axis="followSib" ptType="node" func="cnt" op="equ" val="0">
            <dgm:choose name="Name17">
              <dgm:if name="Name18" axis="ch" ptType="node" func="cnt" op="gte" val="1">
                <dgm:layoutNode name="FinalChildText" styleLbl="revTx">
                  <dgm:varLst>
                    <dgm:chMax val="0"/>
                    <dgm:chPref val="0"/>
                    <dgm:bulletEnabled val="1"/>
                  </dgm:varLst>
                  <dgm:alg type="tx">
                    <dgm:param type="stBulletLvl" val="1"/>
                    <dgm:param type="txAnchorVertCh" val="mid"/>
                    <dgm:param type="parTxLTRAlign" val="l"/>
                  </dgm:alg>
                  <dgm:shape xmlns:r="http://schemas.openxmlformats.org/officeDocument/2006/relationships" type="rect" r:blip="">
                    <dgm:adjLst/>
                  </dgm:shape>
                  <dgm:presOf axis="des" ptType="node"/>
                  <dgm:constrLst>
                    <dgm:constr type="lMarg" refType="primFontSz" fact="0.3"/>
                    <dgm:constr type="rMarg" refType="primFontSz" fact="0.3"/>
                    <dgm:constr type="tMarg" refType="primFontSz" fact="0.3"/>
                    <dgm:constr type="bMarg" refType="primFontSz" fact="0.3"/>
                  </dgm:constrLst>
                  <dgm:ruleLst>
                    <dgm:rule type="primFontSz" val="5" fact="NaN" max="NaN"/>
                  </dgm:ruleLst>
                </dgm:layoutNode>
              </dgm:if>
              <dgm:else name="Name19"/>
            </dgm:choose>
          </dgm:if>
          <dgm:else name="Name20">
            <dgm:layoutNode name="ChildText" styleLbl="revTx">
              <dgm:varLst>
                <dgm:chMax val="0"/>
                <dgm:chPref val="0"/>
                <dgm:bulletEnabled val="1"/>
              </dgm:varLst>
              <dgm:alg type="tx">
                <dgm:param type="stBulletLvl" val="1"/>
                <dgm:param type="txAnchorVertCh" val="mid"/>
                <dgm:param type="parTxLTRAlign" val="l"/>
              </dgm:alg>
              <dgm:shape xmlns:r="http://schemas.openxmlformats.org/officeDocument/2006/relationships" type="rect" r:blip="">
                <dgm:adjLst/>
              </dgm:shape>
              <dgm:presOf axis="des" ptType="node"/>
              <dgm:constrLst>
                <dgm:constr type="lMarg" refType="primFontSz" fact="0.3"/>
                <dgm:constr type="rMarg" refType="primFontSz" fact="0.3"/>
                <dgm:constr type="tMarg" refType="primFontSz" fact="0.3"/>
                <dgm:constr type="bMarg" refType="primFontSz" fact="0.3"/>
              </dgm:constrLst>
              <dgm:ruleLst>
                <dgm:rule type="primFontSz" val="5" fact="NaN" max="NaN"/>
              </dgm:ruleLst>
            </dgm:layoutNode>
          </dgm:else>
        </dgm:choose>
      </dgm:layoutNode>
      <dgm:forEach name="sibTransForEach" axis="followSib" ptType="sibTrans" cnt="1">
        <dgm:layoutNode name="sibTrans">
          <dgm:alg type="sp"/>
          <dgm:shape xmlns:r="http://schemas.openxmlformats.org/officeDocument/2006/relationships" r:blip="">
            <dgm:adjLst/>
          </dgm:shap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68580</xdr:colOff>
      <xdr:row>0</xdr:row>
      <xdr:rowOff>167640</xdr:rowOff>
    </xdr:from>
    <xdr:to>
      <xdr:col>19</xdr:col>
      <xdr:colOff>594360</xdr:colOff>
      <xdr:row>27</xdr:row>
      <xdr:rowOff>38100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6777151B-EDB5-573C-9FA8-ED918E56AF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63382-3751-478C-870E-C8B6509BAA80}">
  <sheetPr>
    <tabColor theme="4" tint="-0.249977111117893"/>
  </sheetPr>
  <dimension ref="A1"/>
  <sheetViews>
    <sheetView showGridLines="0" topLeftCell="A4" zoomScale="90" zoomScaleNormal="90" workbookViewId="0">
      <selection activeCell="B24" sqref="B24"/>
    </sheetView>
  </sheetViews>
  <sheetFormatPr defaultRowHeight="14.4" x14ac:dyDescent="0.3"/>
  <sheetData/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09715-677C-4E93-8A80-46DBDF1B79FA}">
  <sheetPr>
    <tabColor rgb="FFFFC000"/>
  </sheetPr>
  <dimension ref="A1:S27"/>
  <sheetViews>
    <sheetView showGridLines="0" workbookViewId="0">
      <selection activeCell="G13" sqref="G13"/>
    </sheetView>
  </sheetViews>
  <sheetFormatPr defaultRowHeight="14.4" x14ac:dyDescent="0.3"/>
  <cols>
    <col min="1" max="1" width="2.88671875" style="42" customWidth="1"/>
    <col min="2" max="2" width="26.44140625" style="42" customWidth="1"/>
    <col min="3" max="3" width="14.6640625" style="42" bestFit="1" customWidth="1"/>
    <col min="4" max="4" width="8.88671875" style="42"/>
    <col min="5" max="5" width="2.88671875" style="42" customWidth="1"/>
    <col min="6" max="6" width="31.21875" style="42" bestFit="1" customWidth="1"/>
    <col min="7" max="7" width="14.6640625" style="42" bestFit="1" customWidth="1"/>
    <col min="8" max="8" width="8.88671875" style="42"/>
    <col min="9" max="9" width="3.5546875" style="42" bestFit="1" customWidth="1"/>
    <col min="10" max="10" width="9.5546875" style="42" bestFit="1" customWidth="1"/>
    <col min="11" max="17" width="10.5546875" style="42" bestFit="1" customWidth="1"/>
    <col min="18" max="1994" width="8.88671875" style="42"/>
    <col min="1995" max="1995" width="2.5546875" style="42" customWidth="1"/>
    <col min="1996" max="1999" width="8.88671875" style="42"/>
    <col min="2000" max="2000" width="2.5546875" style="42" customWidth="1"/>
    <col min="2001" max="16384" width="8.88671875" style="42"/>
  </cols>
  <sheetData>
    <row r="1" spans="1:19" ht="15" thickBot="1" x14ac:dyDescent="0.3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</row>
    <row r="2" spans="1:19" ht="15" thickBot="1" x14ac:dyDescent="0.35">
      <c r="A2" s="1"/>
      <c r="B2" s="2" t="s">
        <v>0</v>
      </c>
      <c r="C2" s="3"/>
      <c r="D2"/>
      <c r="E2" s="1"/>
      <c r="F2" s="2" t="s">
        <v>1</v>
      </c>
      <c r="G2" s="3" t="s">
        <v>2</v>
      </c>
      <c r="H2"/>
      <c r="I2" s="51" t="s">
        <v>3</v>
      </c>
      <c r="J2" s="51"/>
      <c r="K2" s="51"/>
      <c r="L2" s="51"/>
      <c r="M2" s="51"/>
      <c r="N2" s="51"/>
      <c r="O2" s="51"/>
      <c r="P2" s="51"/>
      <c r="Q2" s="51"/>
      <c r="R2"/>
      <c r="S2"/>
    </row>
    <row r="3" spans="1:19" ht="15" thickBot="1" x14ac:dyDescent="0.35">
      <c r="A3" s="4"/>
      <c r="B3" t="s">
        <v>4</v>
      </c>
      <c r="C3" s="46">
        <v>6</v>
      </c>
      <c r="D3"/>
      <c r="E3" s="4"/>
      <c r="F3" t="s">
        <v>34</v>
      </c>
      <c r="G3" s="46">
        <v>100</v>
      </c>
      <c r="H3"/>
      <c r="I3"/>
      <c r="J3"/>
      <c r="K3"/>
      <c r="L3"/>
      <c r="M3"/>
      <c r="N3"/>
      <c r="O3"/>
      <c r="P3"/>
      <c r="Q3"/>
      <c r="R3"/>
      <c r="S3"/>
    </row>
    <row r="4" spans="1:19" x14ac:dyDescent="0.3">
      <c r="A4" s="4"/>
      <c r="B4" t="s">
        <v>5</v>
      </c>
      <c r="C4" s="46">
        <v>300</v>
      </c>
      <c r="D4"/>
      <c r="E4" s="4"/>
      <c r="F4" t="s">
        <v>6</v>
      </c>
      <c r="G4" s="47">
        <v>10</v>
      </c>
      <c r="H4"/>
      <c r="I4" s="7"/>
      <c r="J4" s="8"/>
      <c r="K4" s="52" t="s">
        <v>7</v>
      </c>
      <c r="L4" s="53"/>
      <c r="M4" s="53"/>
      <c r="N4" s="53"/>
      <c r="O4" s="53"/>
      <c r="P4" s="53"/>
      <c r="Q4" s="54"/>
      <c r="R4"/>
      <c r="S4"/>
    </row>
    <row r="5" spans="1:19" x14ac:dyDescent="0.3">
      <c r="A5" s="4"/>
      <c r="B5" t="s">
        <v>8</v>
      </c>
      <c r="C5" s="6">
        <v>5</v>
      </c>
      <c r="D5"/>
      <c r="E5" s="4"/>
      <c r="F5" t="s">
        <v>9</v>
      </c>
      <c r="G5" s="9">
        <v>0.02</v>
      </c>
      <c r="H5"/>
      <c r="I5" s="10"/>
      <c r="J5" s="11">
        <f>G19</f>
        <v>-0.79029850746268604</v>
      </c>
      <c r="K5" s="12">
        <v>100</v>
      </c>
      <c r="L5" s="12">
        <f>K5+100</f>
        <v>200</v>
      </c>
      <c r="M5" s="12">
        <f t="shared" ref="M5:Q5" si="0">L5+100</f>
        <v>300</v>
      </c>
      <c r="N5" s="12">
        <f t="shared" si="0"/>
        <v>400</v>
      </c>
      <c r="O5" s="12">
        <f t="shared" si="0"/>
        <v>500</v>
      </c>
      <c r="P5" s="12">
        <f t="shared" si="0"/>
        <v>600</v>
      </c>
      <c r="Q5" s="13">
        <f t="shared" si="0"/>
        <v>700</v>
      </c>
      <c r="R5"/>
      <c r="S5"/>
    </row>
    <row r="6" spans="1:19" x14ac:dyDescent="0.3">
      <c r="A6" s="4"/>
      <c r="B6" t="s">
        <v>10</v>
      </c>
      <c r="C6" s="14">
        <v>0.3</v>
      </c>
      <c r="D6"/>
      <c r="E6" s="4"/>
      <c r="F6" t="s">
        <v>11</v>
      </c>
      <c r="G6" s="9">
        <v>0.2</v>
      </c>
      <c r="H6"/>
      <c r="I6" s="55" t="s">
        <v>10</v>
      </c>
      <c r="J6" s="15">
        <v>0.1</v>
      </c>
      <c r="K6" s="16">
        <f t="dataTable" ref="K6:Q14" dt2D="1" dtr="1" r1="C4" r2="C6"/>
        <v>-6.7548483341621086</v>
      </c>
      <c r="L6" s="16">
        <v>-6.0096966683242172</v>
      </c>
      <c r="M6" s="16">
        <v>-5.264545002486325</v>
      </c>
      <c r="N6" s="16">
        <v>-4.5193933366484336</v>
      </c>
      <c r="O6" s="16">
        <v>-3.7742416708105422</v>
      </c>
      <c r="P6" s="16">
        <v>-3.0290900049726499</v>
      </c>
      <c r="Q6" s="17">
        <v>-2.2839383391347585</v>
      </c>
      <c r="R6"/>
      <c r="S6"/>
    </row>
    <row r="7" spans="1:19" x14ac:dyDescent="0.3">
      <c r="A7" s="4"/>
      <c r="B7" t="s">
        <v>12</v>
      </c>
      <c r="C7" s="14">
        <v>0.15</v>
      </c>
      <c r="D7"/>
      <c r="E7" s="18"/>
      <c r="F7" s="19" t="s">
        <v>31</v>
      </c>
      <c r="G7" s="20">
        <v>2.5</v>
      </c>
      <c r="H7"/>
      <c r="I7" s="56"/>
      <c r="J7" s="15">
        <f t="shared" ref="J7:J14" si="1">J6+10%</f>
        <v>0.2</v>
      </c>
      <c r="K7" s="16">
        <v>-6.0104373757455267</v>
      </c>
      <c r="L7" s="16">
        <v>-4.5208747514910534</v>
      </c>
      <c r="M7" s="16">
        <v>-3.0313121272365811</v>
      </c>
      <c r="N7" s="16">
        <v>-1.5417495029821069</v>
      </c>
      <c r="O7" s="16">
        <v>-5.21868787276345E-2</v>
      </c>
      <c r="P7" s="16">
        <v>1.4373757455268379</v>
      </c>
      <c r="Q7" s="17">
        <v>2.9269383697813112</v>
      </c>
      <c r="R7"/>
      <c r="S7"/>
    </row>
    <row r="8" spans="1:19" x14ac:dyDescent="0.3">
      <c r="A8" s="4"/>
      <c r="B8" t="s">
        <v>13</v>
      </c>
      <c r="C8" s="21">
        <v>1</v>
      </c>
      <c r="D8"/>
      <c r="E8" s="4"/>
      <c r="F8"/>
      <c r="G8" s="22"/>
      <c r="H8"/>
      <c r="I8" s="56"/>
      <c r="J8" s="15">
        <f t="shared" si="1"/>
        <v>0.30000000000000004</v>
      </c>
      <c r="K8" s="16">
        <v>-5.2634328358208951</v>
      </c>
      <c r="L8" s="16">
        <v>-3.026865671641791</v>
      </c>
      <c r="M8" s="16">
        <v>-0.79029850746268604</v>
      </c>
      <c r="N8" s="16">
        <v>1.446268656716418</v>
      </c>
      <c r="O8" s="16">
        <v>3.6828358208955247</v>
      </c>
      <c r="P8" s="16">
        <v>5.9194029850746279</v>
      </c>
      <c r="Q8" s="17">
        <v>8.1559701492537329</v>
      </c>
      <c r="R8"/>
      <c r="S8"/>
    </row>
    <row r="9" spans="1:19" x14ac:dyDescent="0.3">
      <c r="A9" s="18"/>
      <c r="B9" s="19" t="s">
        <v>14</v>
      </c>
      <c r="C9" s="44">
        <v>0.33300000000000002</v>
      </c>
      <c r="D9"/>
      <c r="E9" s="24"/>
      <c r="F9" s="25" t="s">
        <v>15</v>
      </c>
      <c r="G9" s="26"/>
      <c r="H9"/>
      <c r="I9" s="56"/>
      <c r="J9" s="15">
        <f t="shared" si="1"/>
        <v>0.4</v>
      </c>
      <c r="K9" s="16">
        <v>-4.5208747514910534</v>
      </c>
      <c r="L9" s="16">
        <v>-1.5417495029821069</v>
      </c>
      <c r="M9" s="16">
        <v>1.4373757455268379</v>
      </c>
      <c r="N9" s="16">
        <v>4.4165009940357862</v>
      </c>
      <c r="O9" s="16">
        <v>7.395626242544731</v>
      </c>
      <c r="P9" s="16">
        <v>10.374751491053676</v>
      </c>
      <c r="Q9" s="17">
        <v>13.353876739562622</v>
      </c>
      <c r="R9"/>
      <c r="S9"/>
    </row>
    <row r="10" spans="1:19" ht="14.4" customHeight="1" x14ac:dyDescent="0.3">
      <c r="A10" s="27"/>
      <c r="B10" s="28"/>
      <c r="C10" s="29"/>
      <c r="D10"/>
      <c r="E10" s="4"/>
      <c r="F10" t="s">
        <v>16</v>
      </c>
      <c r="G10" s="45">
        <f>G5*G4*G3</f>
        <v>20</v>
      </c>
      <c r="H10"/>
      <c r="I10" s="56"/>
      <c r="J10" s="15">
        <f t="shared" si="1"/>
        <v>0.5</v>
      </c>
      <c r="K10" s="16">
        <v>-3.7723880597014925</v>
      </c>
      <c r="L10" s="16">
        <v>-4.4776119402984982E-2</v>
      </c>
      <c r="M10" s="16">
        <v>3.6828358208955212</v>
      </c>
      <c r="N10" s="16">
        <v>7.41044776119403</v>
      </c>
      <c r="O10" s="16">
        <v>11.138059701492537</v>
      </c>
      <c r="P10" s="16">
        <v>14.865671641791042</v>
      </c>
      <c r="Q10" s="17">
        <v>18.593283582089548</v>
      </c>
      <c r="R10"/>
      <c r="S10"/>
    </row>
    <row r="11" spans="1:19" ht="14.4" customHeight="1" x14ac:dyDescent="0.3">
      <c r="A11" s="24"/>
      <c r="B11" s="25" t="s">
        <v>15</v>
      </c>
      <c r="C11" s="26"/>
      <c r="D11"/>
      <c r="E11" s="4"/>
      <c r="F11" s="48" t="s">
        <v>17</v>
      </c>
      <c r="G11" s="45">
        <f>G3-G10</f>
        <v>80</v>
      </c>
      <c r="H11"/>
      <c r="I11" s="56"/>
      <c r="J11" s="15">
        <f t="shared" si="1"/>
        <v>0.6</v>
      </c>
      <c r="K11" s="16">
        <v>-3.026865671641791</v>
      </c>
      <c r="L11" s="16">
        <v>1.446268656716418</v>
      </c>
      <c r="M11" s="16">
        <v>5.9194029850746279</v>
      </c>
      <c r="N11" s="16">
        <v>10.392537313432836</v>
      </c>
      <c r="O11" s="16">
        <v>14.865671641791049</v>
      </c>
      <c r="P11" s="16">
        <v>19.338805970149256</v>
      </c>
      <c r="Q11" s="17">
        <v>23.811940298507466</v>
      </c>
      <c r="R11"/>
      <c r="S11"/>
    </row>
    <row r="12" spans="1:19" x14ac:dyDescent="0.3">
      <c r="A12" s="4"/>
      <c r="B12" t="s">
        <v>18</v>
      </c>
      <c r="C12" s="30">
        <f>MROUND((1+C7)^C5/C6,0.01)</f>
        <v>6.7</v>
      </c>
      <c r="D12"/>
      <c r="E12" s="4"/>
      <c r="F12" t="s">
        <v>19</v>
      </c>
      <c r="G12" s="45">
        <f>G3</f>
        <v>100</v>
      </c>
      <c r="H12"/>
      <c r="I12" s="56"/>
      <c r="J12" s="15">
        <f t="shared" si="1"/>
        <v>0.7</v>
      </c>
      <c r="K12" s="16">
        <v>-2.2787456445993017</v>
      </c>
      <c r="L12" s="16">
        <v>2.9425087108013965</v>
      </c>
      <c r="M12" s="16">
        <v>8.1637630662020904</v>
      </c>
      <c r="N12" s="16">
        <v>13.385017421602793</v>
      </c>
      <c r="O12" s="16">
        <v>18.606271777003482</v>
      </c>
      <c r="P12" s="16">
        <v>23.827526132404181</v>
      </c>
      <c r="Q12" s="17">
        <v>29.048780487804876</v>
      </c>
      <c r="R12"/>
      <c r="S12"/>
    </row>
    <row r="13" spans="1:19" x14ac:dyDescent="0.3">
      <c r="A13" s="4"/>
      <c r="B13" t="s">
        <v>20</v>
      </c>
      <c r="C13" s="31">
        <f>C12^(1/C5)-1</f>
        <v>0.46290108002652519</v>
      </c>
      <c r="D13"/>
      <c r="E13" s="18"/>
      <c r="F13" s="19" t="s">
        <v>21</v>
      </c>
      <c r="G13" s="32">
        <f>G6*(G7*G11-G12)/(G7*G11)</f>
        <v>0.1</v>
      </c>
      <c r="H13"/>
      <c r="I13" s="56"/>
      <c r="J13" s="15">
        <f t="shared" si="1"/>
        <v>0.79999999999999993</v>
      </c>
      <c r="K13" s="16">
        <v>-1.5298804780876498</v>
      </c>
      <c r="L13" s="16">
        <v>4.4402390438247004</v>
      </c>
      <c r="M13" s="16">
        <v>10.410358565737052</v>
      </c>
      <c r="N13" s="16">
        <v>16.380478087649401</v>
      </c>
      <c r="O13" s="16">
        <v>22.350597609561753</v>
      </c>
      <c r="P13" s="16">
        <v>28.320717131474105</v>
      </c>
      <c r="Q13" s="17">
        <v>34.290836653386457</v>
      </c>
      <c r="R13"/>
      <c r="S13"/>
    </row>
    <row r="14" spans="1:19" ht="15" thickBot="1" x14ac:dyDescent="0.35">
      <c r="A14" s="4"/>
      <c r="B14" t="s">
        <v>22</v>
      </c>
      <c r="C14" s="33" cm="1">
        <f t="array" ref="C14">_xlfn.IFS(C8=1,50%,C8=2,60%,C8=3,67%,C8=4,70%,C8=5,100%)</f>
        <v>0.5</v>
      </c>
      <c r="D14"/>
      <c r="E14" s="4"/>
      <c r="F14"/>
      <c r="G14" s="22"/>
      <c r="H14"/>
      <c r="I14" s="57"/>
      <c r="J14" s="34">
        <f t="shared" si="1"/>
        <v>0.89999999999999991</v>
      </c>
      <c r="K14" s="35">
        <v>-0.78026905829596327</v>
      </c>
      <c r="L14" s="35">
        <v>5.9394618834080735</v>
      </c>
      <c r="M14" s="35">
        <v>12.659192825112108</v>
      </c>
      <c r="N14" s="35">
        <v>19.378923766816147</v>
      </c>
      <c r="O14" s="35">
        <v>26.098654708520179</v>
      </c>
      <c r="P14" s="35">
        <v>32.818385650224215</v>
      </c>
      <c r="Q14" s="36">
        <v>39.538116591928251</v>
      </c>
      <c r="R14"/>
      <c r="S14"/>
    </row>
    <row r="15" spans="1:19" ht="15" thickBot="1" x14ac:dyDescent="0.35">
      <c r="A15" s="18"/>
      <c r="B15" s="19" t="s">
        <v>23</v>
      </c>
      <c r="C15" s="43">
        <f>C4*C14/C12</f>
        <v>22.388059701492537</v>
      </c>
      <c r="D15"/>
      <c r="E15" s="24"/>
      <c r="F15" s="25" t="s">
        <v>24</v>
      </c>
      <c r="G15" s="26"/>
      <c r="H15"/>
      <c r="I15"/>
      <c r="J15"/>
      <c r="K15"/>
      <c r="L15"/>
      <c r="M15"/>
      <c r="N15"/>
      <c r="O15"/>
      <c r="P15"/>
      <c r="Q15"/>
      <c r="R15"/>
      <c r="S15"/>
    </row>
    <row r="16" spans="1:19" ht="14.4" customHeight="1" x14ac:dyDescent="0.3">
      <c r="A16" s="27"/>
      <c r="B16" s="28"/>
      <c r="C16" s="29"/>
      <c r="D16"/>
      <c r="E16" s="4"/>
      <c r="F16" t="s">
        <v>11</v>
      </c>
      <c r="G16" s="45">
        <f>C18*G13</f>
        <v>0.7455223880597015</v>
      </c>
      <c r="H16"/>
      <c r="I16" s="58" t="s">
        <v>29</v>
      </c>
      <c r="J16" s="59"/>
      <c r="K16" s="59"/>
      <c r="L16" s="59"/>
      <c r="M16" s="59"/>
      <c r="N16" s="59"/>
      <c r="O16" s="59"/>
      <c r="P16" s="59"/>
      <c r="Q16" s="60"/>
      <c r="R16"/>
      <c r="S16"/>
    </row>
    <row r="17" spans="1:19" x14ac:dyDescent="0.3">
      <c r="A17" s="24"/>
      <c r="B17" s="25" t="s">
        <v>24</v>
      </c>
      <c r="C17" s="26"/>
      <c r="D17"/>
      <c r="E17" s="4"/>
      <c r="F17" t="s">
        <v>32</v>
      </c>
      <c r="G17" s="45">
        <f>(1-G13)*C18</f>
        <v>6.709701492537314</v>
      </c>
      <c r="H17"/>
      <c r="I17" s="61"/>
      <c r="J17" s="62"/>
      <c r="K17" s="62"/>
      <c r="L17" s="62"/>
      <c r="M17" s="62"/>
      <c r="N17" s="62"/>
      <c r="O17" s="62"/>
      <c r="P17" s="62"/>
      <c r="Q17" s="63"/>
      <c r="R17"/>
      <c r="S17"/>
    </row>
    <row r="18" spans="1:19" x14ac:dyDescent="0.3">
      <c r="A18" s="4"/>
      <c r="B18" t="s">
        <v>25</v>
      </c>
      <c r="C18" s="45">
        <f>C15*C9</f>
        <v>7.455223880597015</v>
      </c>
      <c r="D18"/>
      <c r="E18" s="4"/>
      <c r="F18" t="s">
        <v>37</v>
      </c>
      <c r="G18" s="45">
        <f>G3/G11*C3</f>
        <v>7.5</v>
      </c>
      <c r="H18"/>
      <c r="I18" s="61"/>
      <c r="J18" s="62"/>
      <c r="K18" s="62"/>
      <c r="L18" s="62"/>
      <c r="M18" s="62"/>
      <c r="N18" s="62"/>
      <c r="O18" s="62"/>
      <c r="P18" s="62"/>
      <c r="Q18" s="63"/>
      <c r="R18"/>
      <c r="S18"/>
    </row>
    <row r="19" spans="1:19" x14ac:dyDescent="0.3">
      <c r="A19" s="4"/>
      <c r="B19" t="s">
        <v>26</v>
      </c>
      <c r="C19" s="45">
        <f>C18-C3</f>
        <v>1.455223880597015</v>
      </c>
      <c r="D19"/>
      <c r="E19" s="4"/>
      <c r="F19" t="s">
        <v>33</v>
      </c>
      <c r="G19" s="45">
        <f>G17-G18</f>
        <v>-0.79029850746268604</v>
      </c>
      <c r="H19"/>
      <c r="I19" s="61"/>
      <c r="J19" s="62"/>
      <c r="K19" s="62"/>
      <c r="L19" s="62"/>
      <c r="M19" s="62"/>
      <c r="N19" s="62"/>
      <c r="O19" s="62"/>
      <c r="P19" s="62"/>
      <c r="Q19" s="63"/>
      <c r="R19"/>
      <c r="S19"/>
    </row>
    <row r="20" spans="1:19" ht="15" thickBot="1" x14ac:dyDescent="0.35">
      <c r="A20" s="38"/>
      <c r="B20" s="39" t="s">
        <v>27</v>
      </c>
      <c r="C20" s="40" t="str">
        <f>IF(C18-C3&gt;0,"დადებითი", "უარყოფითი")</f>
        <v>დადებითი</v>
      </c>
      <c r="D20"/>
      <c r="E20" s="38"/>
      <c r="F20" s="39" t="s">
        <v>28</v>
      </c>
      <c r="G20" s="40" t="str">
        <f>IF(G17-G18&gt;0,"დადებითი", "უარყოფითი")</f>
        <v>უარყოფითი</v>
      </c>
      <c r="H20"/>
      <c r="I20" s="61"/>
      <c r="J20" s="62"/>
      <c r="K20" s="62"/>
      <c r="L20" s="62"/>
      <c r="M20" s="62"/>
      <c r="N20" s="62"/>
      <c r="O20" s="62"/>
      <c r="P20" s="62"/>
      <c r="Q20" s="63"/>
      <c r="R20"/>
      <c r="S20"/>
    </row>
    <row r="21" spans="1:19" x14ac:dyDescent="0.3">
      <c r="A21"/>
      <c r="B21"/>
      <c r="C21"/>
      <c r="D21"/>
      <c r="E21"/>
      <c r="F21"/>
      <c r="G21"/>
      <c r="H21"/>
      <c r="I21" s="61"/>
      <c r="J21" s="62"/>
      <c r="K21" s="62"/>
      <c r="L21" s="62"/>
      <c r="M21" s="62"/>
      <c r="N21" s="62"/>
      <c r="O21" s="62"/>
      <c r="P21" s="62"/>
      <c r="Q21" s="63"/>
      <c r="R21"/>
      <c r="S21"/>
    </row>
    <row r="22" spans="1:19" x14ac:dyDescent="0.3">
      <c r="A22"/>
      <c r="B22"/>
      <c r="C22" s="41"/>
      <c r="D22"/>
      <c r="E22"/>
      <c r="F22"/>
      <c r="G22"/>
      <c r="H22"/>
      <c r="I22" s="61"/>
      <c r="J22" s="62"/>
      <c r="K22" s="62"/>
      <c r="L22" s="62"/>
      <c r="M22" s="62"/>
      <c r="N22" s="62"/>
      <c r="O22" s="62"/>
      <c r="P22" s="62"/>
      <c r="Q22" s="63"/>
      <c r="R22"/>
      <c r="S22"/>
    </row>
    <row r="23" spans="1:19" x14ac:dyDescent="0.3">
      <c r="A23"/>
      <c r="B23"/>
      <c r="C23"/>
      <c r="D23"/>
      <c r="E23"/>
      <c r="F23"/>
      <c r="G23"/>
      <c r="H23"/>
      <c r="I23" s="61"/>
      <c r="J23" s="62"/>
      <c r="K23" s="62"/>
      <c r="L23" s="62"/>
      <c r="M23" s="62"/>
      <c r="N23" s="62"/>
      <c r="O23" s="62"/>
      <c r="P23" s="62"/>
      <c r="Q23" s="63"/>
      <c r="R23"/>
      <c r="S23"/>
    </row>
    <row r="24" spans="1:19" x14ac:dyDescent="0.3">
      <c r="A24"/>
      <c r="B24"/>
      <c r="C24"/>
      <c r="D24"/>
      <c r="E24"/>
      <c r="F24"/>
      <c r="G24"/>
      <c r="H24"/>
      <c r="I24" s="61"/>
      <c r="J24" s="62"/>
      <c r="K24" s="62"/>
      <c r="L24" s="62"/>
      <c r="M24" s="62"/>
      <c r="N24" s="62"/>
      <c r="O24" s="62"/>
      <c r="P24" s="62"/>
      <c r="Q24" s="63"/>
      <c r="R24"/>
      <c r="S24"/>
    </row>
    <row r="25" spans="1:19" x14ac:dyDescent="0.3">
      <c r="A25"/>
      <c r="B25"/>
      <c r="C25"/>
      <c r="D25"/>
      <c r="E25"/>
      <c r="F25"/>
      <c r="G25"/>
      <c r="H25"/>
      <c r="I25" s="61"/>
      <c r="J25" s="62"/>
      <c r="K25" s="62"/>
      <c r="L25" s="62"/>
      <c r="M25" s="62"/>
      <c r="N25" s="62"/>
      <c r="O25" s="62"/>
      <c r="P25" s="62"/>
      <c r="Q25" s="63"/>
      <c r="R25"/>
      <c r="S25"/>
    </row>
    <row r="26" spans="1:19" ht="15" thickBot="1" x14ac:dyDescent="0.35">
      <c r="A26"/>
      <c r="B26"/>
      <c r="C26"/>
      <c r="D26"/>
      <c r="E26"/>
      <c r="F26"/>
      <c r="G26"/>
      <c r="H26"/>
      <c r="I26" s="64"/>
      <c r="J26" s="65"/>
      <c r="K26" s="65"/>
      <c r="L26" s="65"/>
      <c r="M26" s="65"/>
      <c r="N26" s="65"/>
      <c r="O26" s="65"/>
      <c r="P26" s="65"/>
      <c r="Q26" s="66"/>
      <c r="R26"/>
      <c r="S26"/>
    </row>
    <row r="27" spans="1:19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</sheetData>
  <sheetProtection sheet="1" objects="1" scenarios="1"/>
  <mergeCells count="4">
    <mergeCell ref="I2:Q2"/>
    <mergeCell ref="K4:Q4"/>
    <mergeCell ref="I6:I14"/>
    <mergeCell ref="I16:Q26"/>
  </mergeCells>
  <conditionalFormatting sqref="C20">
    <cfRule type="cellIs" dxfId="14" priority="5" operator="equal">
      <formula>"უარყოფითი"</formula>
    </cfRule>
    <cfRule type="cellIs" dxfId="13" priority="6" operator="equal">
      <formula>"დადებითი"</formula>
    </cfRule>
  </conditionalFormatting>
  <conditionalFormatting sqref="G20">
    <cfRule type="cellIs" dxfId="12" priority="3" operator="equal">
      <formula>"უარყოფითი"</formula>
    </cfRule>
    <cfRule type="cellIs" dxfId="11" priority="4" operator="equal">
      <formula>"დადებითი"</formula>
    </cfRule>
  </conditionalFormatting>
  <conditionalFormatting sqref="K6:Q14">
    <cfRule type="cellIs" dxfId="10" priority="1" operator="greaterThanOrEqual">
      <formula>0</formula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D63DE-C26B-421E-995E-0DFB7E22B614}">
  <sheetPr>
    <tabColor rgb="FFFFC000"/>
  </sheetPr>
  <dimension ref="A1:S27"/>
  <sheetViews>
    <sheetView showGridLines="0" workbookViewId="0">
      <selection activeCell="F25" sqref="F25"/>
    </sheetView>
  </sheetViews>
  <sheetFormatPr defaultRowHeight="14.4" x14ac:dyDescent="0.3"/>
  <cols>
    <col min="1" max="1" width="2.88671875" style="42" customWidth="1"/>
    <col min="2" max="2" width="26.44140625" style="42" customWidth="1"/>
    <col min="3" max="3" width="14.6640625" style="42" bestFit="1" customWidth="1"/>
    <col min="4" max="4" width="8.88671875" style="42"/>
    <col min="5" max="5" width="2.88671875" style="42" customWidth="1"/>
    <col min="6" max="6" width="31.21875" style="42" bestFit="1" customWidth="1"/>
    <col min="7" max="7" width="14.6640625" style="42" bestFit="1" customWidth="1"/>
    <col min="8" max="8" width="8.88671875" style="42"/>
    <col min="9" max="9" width="3.5546875" style="42" bestFit="1" customWidth="1"/>
    <col min="10" max="10" width="9.5546875" style="42" bestFit="1" customWidth="1"/>
    <col min="11" max="17" width="10.5546875" style="42" bestFit="1" customWidth="1"/>
    <col min="18" max="1994" width="8.88671875" style="42"/>
    <col min="1995" max="1995" width="2.5546875" style="42" customWidth="1"/>
    <col min="1996" max="16384" width="8.88671875" style="42"/>
  </cols>
  <sheetData>
    <row r="1" spans="1:19" ht="15" thickBot="1" x14ac:dyDescent="0.3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</row>
    <row r="2" spans="1:19" ht="15" thickBot="1" x14ac:dyDescent="0.35">
      <c r="A2" s="1"/>
      <c r="B2" s="2" t="s">
        <v>0</v>
      </c>
      <c r="C2" s="3"/>
      <c r="D2"/>
      <c r="E2" s="1"/>
      <c r="F2" s="2" t="s">
        <v>1</v>
      </c>
      <c r="G2" s="3" t="s">
        <v>2</v>
      </c>
      <c r="H2"/>
      <c r="I2" s="51" t="s">
        <v>3</v>
      </c>
      <c r="J2" s="51"/>
      <c r="K2" s="51"/>
      <c r="L2" s="51"/>
      <c r="M2" s="51"/>
      <c r="N2" s="51"/>
      <c r="O2" s="51"/>
      <c r="P2" s="51"/>
      <c r="Q2" s="51"/>
      <c r="R2"/>
      <c r="S2"/>
    </row>
    <row r="3" spans="1:19" ht="15" thickBot="1" x14ac:dyDescent="0.35">
      <c r="A3" s="4"/>
      <c r="B3" t="s">
        <v>4</v>
      </c>
      <c r="C3" s="46">
        <v>8</v>
      </c>
      <c r="D3"/>
      <c r="E3" s="4"/>
      <c r="F3" t="s">
        <v>34</v>
      </c>
      <c r="G3" s="46">
        <v>100</v>
      </c>
      <c r="H3"/>
      <c r="I3"/>
      <c r="J3"/>
      <c r="K3"/>
      <c r="L3"/>
      <c r="M3"/>
      <c r="N3"/>
      <c r="O3"/>
      <c r="P3"/>
      <c r="Q3"/>
      <c r="R3"/>
      <c r="S3"/>
    </row>
    <row r="4" spans="1:19" x14ac:dyDescent="0.3">
      <c r="A4" s="4"/>
      <c r="B4" t="s">
        <v>5</v>
      </c>
      <c r="C4" s="46">
        <v>300</v>
      </c>
      <c r="D4"/>
      <c r="E4" s="4"/>
      <c r="F4" t="s">
        <v>6</v>
      </c>
      <c r="G4" s="47">
        <v>10</v>
      </c>
      <c r="H4"/>
      <c r="I4" s="7"/>
      <c r="J4" s="8"/>
      <c r="K4" s="52" t="s">
        <v>7</v>
      </c>
      <c r="L4" s="53"/>
      <c r="M4" s="53"/>
      <c r="N4" s="53"/>
      <c r="O4" s="53"/>
      <c r="P4" s="53"/>
      <c r="Q4" s="54"/>
      <c r="R4"/>
      <c r="S4"/>
    </row>
    <row r="5" spans="1:19" x14ac:dyDescent="0.3">
      <c r="A5" s="4"/>
      <c r="B5" t="s">
        <v>8</v>
      </c>
      <c r="C5" s="6">
        <v>4</v>
      </c>
      <c r="D5"/>
      <c r="E5" s="4"/>
      <c r="F5" t="s">
        <v>9</v>
      </c>
      <c r="G5" s="9">
        <v>0.02</v>
      </c>
      <c r="H5"/>
      <c r="I5" s="10"/>
      <c r="J5" s="11">
        <f>G19</f>
        <v>1.571428571428573</v>
      </c>
      <c r="K5" s="12">
        <v>100</v>
      </c>
      <c r="L5" s="12">
        <f>K5+100</f>
        <v>200</v>
      </c>
      <c r="M5" s="12">
        <f t="shared" ref="M5:Q5" si="0">L5+100</f>
        <v>300</v>
      </c>
      <c r="N5" s="12">
        <f t="shared" si="0"/>
        <v>400</v>
      </c>
      <c r="O5" s="12">
        <f t="shared" si="0"/>
        <v>500</v>
      </c>
      <c r="P5" s="12">
        <f t="shared" si="0"/>
        <v>600</v>
      </c>
      <c r="Q5" s="13">
        <f t="shared" si="0"/>
        <v>700</v>
      </c>
      <c r="R5"/>
      <c r="S5"/>
    </row>
    <row r="6" spans="1:19" x14ac:dyDescent="0.3">
      <c r="A6" s="4"/>
      <c r="B6" t="s">
        <v>10</v>
      </c>
      <c r="C6" s="14">
        <v>0.5</v>
      </c>
      <c r="D6"/>
      <c r="E6" s="4"/>
      <c r="F6" t="s">
        <v>11</v>
      </c>
      <c r="G6" s="9">
        <v>0.2</v>
      </c>
      <c r="H6"/>
      <c r="I6" s="55" t="s">
        <v>10</v>
      </c>
      <c r="J6" s="15">
        <v>0.1</v>
      </c>
      <c r="K6" s="16">
        <f t="dataTable" ref="K6:Q14" dt2D="1" dtr="1" r1="C4" r2="C6"/>
        <v>-9.2281303602058316</v>
      </c>
      <c r="L6" s="16">
        <v>-8.4562607204116631</v>
      </c>
      <c r="M6" s="16">
        <v>-7.6843910806174964</v>
      </c>
      <c r="N6" s="16">
        <v>-6.912521440823328</v>
      </c>
      <c r="O6" s="16">
        <v>-6.1406518010291595</v>
      </c>
      <c r="P6" s="16">
        <v>-5.368782161234992</v>
      </c>
      <c r="Q6" s="17">
        <v>-4.5969125214408235</v>
      </c>
      <c r="R6"/>
      <c r="S6"/>
    </row>
    <row r="7" spans="1:19" x14ac:dyDescent="0.3">
      <c r="A7" s="4"/>
      <c r="B7" t="s">
        <v>12</v>
      </c>
      <c r="C7" s="14">
        <v>0.15</v>
      </c>
      <c r="D7"/>
      <c r="E7" s="18"/>
      <c r="F7" s="19" t="s">
        <v>31</v>
      </c>
      <c r="G7" s="20">
        <v>2.5</v>
      </c>
      <c r="H7"/>
      <c r="I7" s="56"/>
      <c r="J7" s="15">
        <f t="shared" ref="J7:J14" si="1">J6+10%</f>
        <v>0.2</v>
      </c>
      <c r="K7" s="16">
        <v>-8.4571428571428573</v>
      </c>
      <c r="L7" s="16">
        <v>-6.9142857142857146</v>
      </c>
      <c r="M7" s="16">
        <v>-5.371428571428571</v>
      </c>
      <c r="N7" s="16">
        <v>-3.8285714285714292</v>
      </c>
      <c r="O7" s="16">
        <v>-2.2857142857142856</v>
      </c>
      <c r="P7" s="16">
        <v>-0.74285714285714199</v>
      </c>
      <c r="Q7" s="17">
        <v>0.80000000000000071</v>
      </c>
      <c r="R7"/>
      <c r="S7"/>
    </row>
    <row r="8" spans="1:19" x14ac:dyDescent="0.3">
      <c r="A8" s="4"/>
      <c r="B8" t="s">
        <v>13</v>
      </c>
      <c r="C8" s="21">
        <v>2</v>
      </c>
      <c r="D8"/>
      <c r="E8" s="4"/>
      <c r="F8"/>
      <c r="G8" s="22"/>
      <c r="H8"/>
      <c r="I8" s="56"/>
      <c r="J8" s="15">
        <f t="shared" si="1"/>
        <v>0.30000000000000004</v>
      </c>
      <c r="K8" s="16">
        <v>-7.6843910806174955</v>
      </c>
      <c r="L8" s="16">
        <v>-5.3687821612349911</v>
      </c>
      <c r="M8" s="16">
        <v>-3.0531732418524866</v>
      </c>
      <c r="N8" s="16">
        <v>-0.73756432246998216</v>
      </c>
      <c r="O8" s="16">
        <v>1.5780445969125214</v>
      </c>
      <c r="P8" s="16">
        <v>3.8936535162950268</v>
      </c>
      <c r="Q8" s="17">
        <v>6.2092624356775303</v>
      </c>
      <c r="R8"/>
      <c r="S8"/>
    </row>
    <row r="9" spans="1:19" x14ac:dyDescent="0.3">
      <c r="A9" s="18"/>
      <c r="B9" s="19" t="s">
        <v>14</v>
      </c>
      <c r="C9" s="44">
        <v>0.25</v>
      </c>
      <c r="D9"/>
      <c r="E9" s="24"/>
      <c r="F9" s="25" t="s">
        <v>15</v>
      </c>
      <c r="G9" s="26"/>
      <c r="H9"/>
      <c r="I9" s="56"/>
      <c r="J9" s="15">
        <f t="shared" si="1"/>
        <v>0.4</v>
      </c>
      <c r="K9" s="16">
        <v>-6.9107551487414192</v>
      </c>
      <c r="L9" s="16">
        <v>-3.8215102974828374</v>
      </c>
      <c r="M9" s="16">
        <v>-0.73226544622425749</v>
      </c>
      <c r="N9" s="16">
        <v>2.3569794050343251</v>
      </c>
      <c r="O9" s="16">
        <v>5.446224256292906</v>
      </c>
      <c r="P9" s="16">
        <v>8.535469107551485</v>
      </c>
      <c r="Q9" s="17">
        <v>11.624713958810066</v>
      </c>
      <c r="R9"/>
      <c r="S9"/>
    </row>
    <row r="10" spans="1:19" ht="14.4" customHeight="1" x14ac:dyDescent="0.3">
      <c r="A10" s="27"/>
      <c r="B10" s="28"/>
      <c r="C10" s="29"/>
      <c r="D10"/>
      <c r="E10" s="4"/>
      <c r="F10" t="s">
        <v>16</v>
      </c>
      <c r="G10" s="45">
        <f>G5*G4*G3</f>
        <v>20</v>
      </c>
      <c r="H10"/>
      <c r="I10" s="56"/>
      <c r="J10" s="15">
        <f t="shared" si="1"/>
        <v>0.5</v>
      </c>
      <c r="K10" s="16">
        <v>-6.1428571428571423</v>
      </c>
      <c r="L10" s="16">
        <v>-2.2857142857142856</v>
      </c>
      <c r="M10" s="16">
        <v>1.571428571428573</v>
      </c>
      <c r="N10" s="16">
        <v>5.4285714285714288</v>
      </c>
      <c r="O10" s="16">
        <v>9.2857142857142847</v>
      </c>
      <c r="P10" s="16">
        <v>13.142857142857146</v>
      </c>
      <c r="Q10" s="17">
        <v>17</v>
      </c>
      <c r="R10"/>
      <c r="S10"/>
    </row>
    <row r="11" spans="1:19" ht="14.4" customHeight="1" x14ac:dyDescent="0.3">
      <c r="A11" s="24"/>
      <c r="B11" s="25" t="s">
        <v>15</v>
      </c>
      <c r="C11" s="26"/>
      <c r="D11"/>
      <c r="E11" s="4"/>
      <c r="F11" s="48" t="s">
        <v>17</v>
      </c>
      <c r="G11" s="45">
        <f>G3-G10</f>
        <v>80</v>
      </c>
      <c r="H11"/>
      <c r="I11" s="56"/>
      <c r="J11" s="15">
        <f t="shared" si="1"/>
        <v>0.6</v>
      </c>
      <c r="K11" s="16">
        <v>-5.3767123287671224</v>
      </c>
      <c r="L11" s="16">
        <v>-0.7534246575342447</v>
      </c>
      <c r="M11" s="16">
        <v>3.8698630136986303</v>
      </c>
      <c r="N11" s="16">
        <v>8.4931506849315106</v>
      </c>
      <c r="O11" s="16">
        <v>13.116438356164387</v>
      </c>
      <c r="P11" s="16">
        <v>17.739726027397261</v>
      </c>
      <c r="Q11" s="17">
        <v>22.363013698630141</v>
      </c>
      <c r="R11"/>
      <c r="S11"/>
    </row>
    <row r="12" spans="1:19" x14ac:dyDescent="0.3">
      <c r="A12" s="4"/>
      <c r="B12" t="s">
        <v>18</v>
      </c>
      <c r="C12" s="30">
        <f>MROUND((1+C7)^C5/C6,0.01)</f>
        <v>3.5</v>
      </c>
      <c r="D12"/>
      <c r="E12" s="4"/>
      <c r="F12" t="s">
        <v>19</v>
      </c>
      <c r="G12" s="45">
        <f>G3</f>
        <v>100</v>
      </c>
      <c r="H12"/>
      <c r="I12" s="56"/>
      <c r="J12" s="15">
        <f t="shared" si="1"/>
        <v>0.7</v>
      </c>
      <c r="K12" s="16">
        <v>-4.5999999999999996</v>
      </c>
      <c r="L12" s="16">
        <v>0.80000000000000071</v>
      </c>
      <c r="M12" s="16">
        <v>6.1999999999999993</v>
      </c>
      <c r="N12" s="16">
        <v>11.600000000000001</v>
      </c>
      <c r="O12" s="16">
        <v>17</v>
      </c>
      <c r="P12" s="16">
        <v>22.4</v>
      </c>
      <c r="Q12" s="17">
        <v>27.800000000000004</v>
      </c>
      <c r="R12"/>
      <c r="S12"/>
    </row>
    <row r="13" spans="1:19" x14ac:dyDescent="0.3">
      <c r="A13" s="4"/>
      <c r="B13" t="s">
        <v>20</v>
      </c>
      <c r="C13" s="31">
        <f>C12^(1/C5)-1</f>
        <v>0.36778239986738059</v>
      </c>
      <c r="D13"/>
      <c r="E13" s="18"/>
      <c r="F13" s="19" t="s">
        <v>21</v>
      </c>
      <c r="G13" s="32">
        <f>G6*(G7*G11-G12)/(G7*G11)</f>
        <v>0.1</v>
      </c>
      <c r="H13"/>
      <c r="I13" s="56"/>
      <c r="J13" s="15">
        <f t="shared" si="1"/>
        <v>0.79999999999999993</v>
      </c>
      <c r="K13" s="16">
        <v>-3.8356164383561646</v>
      </c>
      <c r="L13" s="16">
        <v>2.3287671232876708</v>
      </c>
      <c r="M13" s="16">
        <v>8.4931506849315106</v>
      </c>
      <c r="N13" s="16">
        <v>14.657534246575342</v>
      </c>
      <c r="O13" s="16">
        <v>20.82191780821918</v>
      </c>
      <c r="P13" s="16">
        <v>26.986301369863021</v>
      </c>
      <c r="Q13" s="17">
        <v>33.150684931506852</v>
      </c>
      <c r="R13"/>
      <c r="S13"/>
    </row>
    <row r="14" spans="1:19" ht="15" thickBot="1" x14ac:dyDescent="0.35">
      <c r="A14" s="4"/>
      <c r="B14" t="s">
        <v>22</v>
      </c>
      <c r="C14" s="33" cm="1">
        <f t="array" ref="C14">_xlfn.IFS(C8=1,50%,C8=2,60%,C8=3,67%,C8=4,70%,C8=5,100%)</f>
        <v>0.6</v>
      </c>
      <c r="D14"/>
      <c r="E14" s="4"/>
      <c r="F14"/>
      <c r="G14" s="22"/>
      <c r="H14"/>
      <c r="I14" s="57"/>
      <c r="J14" s="34">
        <f t="shared" si="1"/>
        <v>0.89999999999999991</v>
      </c>
      <c r="K14" s="35">
        <v>-3.0412371134020617</v>
      </c>
      <c r="L14" s="35">
        <v>3.9175257731958766</v>
      </c>
      <c r="M14" s="35">
        <v>10.876288659793815</v>
      </c>
      <c r="N14" s="35">
        <v>17.835051546391753</v>
      </c>
      <c r="O14" s="35">
        <v>24.793814432989691</v>
      </c>
      <c r="P14" s="35">
        <v>31.75257731958763</v>
      </c>
      <c r="Q14" s="36">
        <v>38.711340206185568</v>
      </c>
      <c r="R14"/>
      <c r="S14"/>
    </row>
    <row r="15" spans="1:19" ht="15" thickBot="1" x14ac:dyDescent="0.35">
      <c r="A15" s="18"/>
      <c r="B15" s="19" t="s">
        <v>23</v>
      </c>
      <c r="C15" s="43">
        <f>C4*C14/C12</f>
        <v>51.428571428571431</v>
      </c>
      <c r="D15"/>
      <c r="E15" s="24"/>
      <c r="F15" s="25" t="s">
        <v>24</v>
      </c>
      <c r="G15" s="26"/>
      <c r="H15"/>
      <c r="I15"/>
      <c r="J15"/>
      <c r="K15"/>
      <c r="L15"/>
      <c r="M15"/>
      <c r="N15"/>
      <c r="O15"/>
      <c r="P15"/>
      <c r="Q15"/>
      <c r="R15"/>
      <c r="S15"/>
    </row>
    <row r="16" spans="1:19" ht="14.4" customHeight="1" x14ac:dyDescent="0.3">
      <c r="A16" s="27"/>
      <c r="B16" s="28"/>
      <c r="C16" s="29"/>
      <c r="D16"/>
      <c r="E16" s="4"/>
      <c r="F16" t="s">
        <v>11</v>
      </c>
      <c r="G16" s="45">
        <f>C18*G13</f>
        <v>1.2857142857142858</v>
      </c>
      <c r="H16"/>
      <c r="I16" s="58" t="s">
        <v>29</v>
      </c>
      <c r="J16" s="59"/>
      <c r="K16" s="59"/>
      <c r="L16" s="59"/>
      <c r="M16" s="59"/>
      <c r="N16" s="59"/>
      <c r="O16" s="59"/>
      <c r="P16" s="59"/>
      <c r="Q16" s="60"/>
      <c r="R16"/>
      <c r="S16"/>
    </row>
    <row r="17" spans="1:19" x14ac:dyDescent="0.3">
      <c r="A17" s="24"/>
      <c r="B17" s="25" t="s">
        <v>24</v>
      </c>
      <c r="C17" s="26"/>
      <c r="D17"/>
      <c r="E17" s="4"/>
      <c r="F17" t="s">
        <v>32</v>
      </c>
      <c r="G17" s="45">
        <f>(1-G13)*C18</f>
        <v>11.571428571428573</v>
      </c>
      <c r="H17"/>
      <c r="I17" s="61"/>
      <c r="J17" s="62"/>
      <c r="K17" s="62"/>
      <c r="L17" s="62"/>
      <c r="M17" s="62"/>
      <c r="N17" s="62"/>
      <c r="O17" s="62"/>
      <c r="P17" s="62"/>
      <c r="Q17" s="63"/>
      <c r="R17"/>
      <c r="S17"/>
    </row>
    <row r="18" spans="1:19" x14ac:dyDescent="0.3">
      <c r="A18" s="4"/>
      <c r="B18" t="s">
        <v>25</v>
      </c>
      <c r="C18" s="45">
        <f>C15*C9</f>
        <v>12.857142857142858</v>
      </c>
      <c r="D18"/>
      <c r="E18" s="4"/>
      <c r="F18" t="s">
        <v>37</v>
      </c>
      <c r="G18" s="45">
        <f>G3/G11*C3</f>
        <v>10</v>
      </c>
      <c r="H18"/>
      <c r="I18" s="61"/>
      <c r="J18" s="62"/>
      <c r="K18" s="62"/>
      <c r="L18" s="62"/>
      <c r="M18" s="62"/>
      <c r="N18" s="62"/>
      <c r="O18" s="62"/>
      <c r="P18" s="62"/>
      <c r="Q18" s="63"/>
      <c r="R18"/>
      <c r="S18"/>
    </row>
    <row r="19" spans="1:19" x14ac:dyDescent="0.3">
      <c r="A19" s="4"/>
      <c r="B19" t="s">
        <v>26</v>
      </c>
      <c r="C19" s="45">
        <f>C18-C3</f>
        <v>4.8571428571428577</v>
      </c>
      <c r="D19"/>
      <c r="E19" s="4"/>
      <c r="F19" t="s">
        <v>33</v>
      </c>
      <c r="G19" s="45">
        <f>G17-G18</f>
        <v>1.571428571428573</v>
      </c>
      <c r="H19"/>
      <c r="I19" s="61"/>
      <c r="J19" s="62"/>
      <c r="K19" s="62"/>
      <c r="L19" s="62"/>
      <c r="M19" s="62"/>
      <c r="N19" s="62"/>
      <c r="O19" s="62"/>
      <c r="P19" s="62"/>
      <c r="Q19" s="63"/>
      <c r="R19"/>
      <c r="S19"/>
    </row>
    <row r="20" spans="1:19" ht="15" thickBot="1" x14ac:dyDescent="0.35">
      <c r="A20" s="38"/>
      <c r="B20" s="39" t="s">
        <v>27</v>
      </c>
      <c r="C20" s="40" t="str">
        <f>IF(C18-C3&gt;0,"დადებითი", "უარყოფითი")</f>
        <v>დადებითი</v>
      </c>
      <c r="D20"/>
      <c r="E20" s="38"/>
      <c r="F20" s="39" t="s">
        <v>28</v>
      </c>
      <c r="G20" s="40" t="str">
        <f>IF(G17-G18&gt;0,"დადებითი", "უარყოფითი")</f>
        <v>დადებითი</v>
      </c>
      <c r="H20"/>
      <c r="I20" s="61"/>
      <c r="J20" s="62"/>
      <c r="K20" s="62"/>
      <c r="L20" s="62"/>
      <c r="M20" s="62"/>
      <c r="N20" s="62"/>
      <c r="O20" s="62"/>
      <c r="P20" s="62"/>
      <c r="Q20" s="63"/>
      <c r="R20"/>
      <c r="S20"/>
    </row>
    <row r="21" spans="1:19" x14ac:dyDescent="0.3">
      <c r="A21"/>
      <c r="B21"/>
      <c r="C21"/>
      <c r="D21"/>
      <c r="E21"/>
      <c r="F21"/>
      <c r="G21"/>
      <c r="H21"/>
      <c r="I21" s="61"/>
      <c r="J21" s="62"/>
      <c r="K21" s="62"/>
      <c r="L21" s="62"/>
      <c r="M21" s="62"/>
      <c r="N21" s="62"/>
      <c r="O21" s="62"/>
      <c r="P21" s="62"/>
      <c r="Q21" s="63"/>
      <c r="R21"/>
      <c r="S21"/>
    </row>
    <row r="22" spans="1:19" x14ac:dyDescent="0.3">
      <c r="A22"/>
      <c r="B22"/>
      <c r="C22" s="41"/>
      <c r="D22"/>
      <c r="E22"/>
      <c r="F22"/>
      <c r="G22"/>
      <c r="H22"/>
      <c r="I22" s="61"/>
      <c r="J22" s="62"/>
      <c r="K22" s="62"/>
      <c r="L22" s="62"/>
      <c r="M22" s="62"/>
      <c r="N22" s="62"/>
      <c r="O22" s="62"/>
      <c r="P22" s="62"/>
      <c r="Q22" s="63"/>
      <c r="R22"/>
      <c r="S22"/>
    </row>
    <row r="23" spans="1:19" x14ac:dyDescent="0.3">
      <c r="A23"/>
      <c r="B23"/>
      <c r="C23"/>
      <c r="D23"/>
      <c r="E23"/>
      <c r="F23"/>
      <c r="G23"/>
      <c r="H23"/>
      <c r="I23" s="61"/>
      <c r="J23" s="62"/>
      <c r="K23" s="62"/>
      <c r="L23" s="62"/>
      <c r="M23" s="62"/>
      <c r="N23" s="62"/>
      <c r="O23" s="62"/>
      <c r="P23" s="62"/>
      <c r="Q23" s="63"/>
      <c r="R23"/>
      <c r="S23"/>
    </row>
    <row r="24" spans="1:19" x14ac:dyDescent="0.3">
      <c r="A24"/>
      <c r="B24"/>
      <c r="C24"/>
      <c r="D24"/>
      <c r="E24"/>
      <c r="F24" s="41"/>
      <c r="G24"/>
      <c r="H24"/>
      <c r="I24" s="61"/>
      <c r="J24" s="62"/>
      <c r="K24" s="62"/>
      <c r="L24" s="62"/>
      <c r="M24" s="62"/>
      <c r="N24" s="62"/>
      <c r="O24" s="62"/>
      <c r="P24" s="62"/>
      <c r="Q24" s="63"/>
      <c r="R24"/>
      <c r="S24"/>
    </row>
    <row r="25" spans="1:19" x14ac:dyDescent="0.3">
      <c r="A25"/>
      <c r="B25"/>
      <c r="C25"/>
      <c r="D25"/>
      <c r="E25"/>
      <c r="F25"/>
      <c r="G25"/>
      <c r="H25"/>
      <c r="I25" s="61"/>
      <c r="J25" s="62"/>
      <c r="K25" s="62"/>
      <c r="L25" s="62"/>
      <c r="M25" s="62"/>
      <c r="N25" s="62"/>
      <c r="O25" s="62"/>
      <c r="P25" s="62"/>
      <c r="Q25" s="63"/>
      <c r="R25"/>
      <c r="S25"/>
    </row>
    <row r="26" spans="1:19" ht="15" thickBot="1" x14ac:dyDescent="0.35">
      <c r="A26"/>
      <c r="B26"/>
      <c r="C26"/>
      <c r="D26"/>
      <c r="E26"/>
      <c r="F26"/>
      <c r="G26"/>
      <c r="H26"/>
      <c r="I26" s="64"/>
      <c r="J26" s="65"/>
      <c r="K26" s="65"/>
      <c r="L26" s="65"/>
      <c r="M26" s="65"/>
      <c r="N26" s="65"/>
      <c r="O26" s="65"/>
      <c r="P26" s="65"/>
      <c r="Q26" s="66"/>
      <c r="R26"/>
      <c r="S26"/>
    </row>
    <row r="27" spans="1:19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</sheetData>
  <sheetProtection sheet="1" objects="1" scenarios="1"/>
  <mergeCells count="4">
    <mergeCell ref="I2:Q2"/>
    <mergeCell ref="K4:Q4"/>
    <mergeCell ref="I6:I14"/>
    <mergeCell ref="I16:Q26"/>
  </mergeCells>
  <conditionalFormatting sqref="C20">
    <cfRule type="cellIs" dxfId="9" priority="5" operator="equal">
      <formula>"უარყოფითი"</formula>
    </cfRule>
    <cfRule type="cellIs" dxfId="8" priority="6" operator="equal">
      <formula>"დადებითი"</formula>
    </cfRule>
  </conditionalFormatting>
  <conditionalFormatting sqref="G20">
    <cfRule type="cellIs" dxfId="7" priority="3" operator="equal">
      <formula>"უარყოფითი"</formula>
    </cfRule>
    <cfRule type="cellIs" dxfId="6" priority="4" operator="equal">
      <formula>"დადებითი"</formula>
    </cfRule>
  </conditionalFormatting>
  <conditionalFormatting sqref="K6:Q14">
    <cfRule type="cellIs" dxfId="5" priority="1" operator="greaterThanOrEqual">
      <formula>0</formula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D5A8C-E349-43A3-B6A0-0E4152E9D49E}">
  <sheetPr>
    <tabColor rgb="FF00B0F0"/>
  </sheetPr>
  <dimension ref="A1:S27"/>
  <sheetViews>
    <sheetView showGridLines="0" tabSelected="1" workbookViewId="0">
      <selection activeCell="G13" sqref="G13"/>
    </sheetView>
  </sheetViews>
  <sheetFormatPr defaultRowHeight="14.4" x14ac:dyDescent="0.3"/>
  <cols>
    <col min="1" max="1" width="2.88671875" style="42" customWidth="1"/>
    <col min="2" max="2" width="26.44140625" style="42" customWidth="1"/>
    <col min="3" max="3" width="14.6640625" style="42" bestFit="1" customWidth="1"/>
    <col min="4" max="4" width="8.88671875" style="42"/>
    <col min="5" max="5" width="2.88671875" style="42" customWidth="1"/>
    <col min="6" max="6" width="31.21875" style="42" bestFit="1" customWidth="1"/>
    <col min="7" max="7" width="14.6640625" style="42" bestFit="1" customWidth="1"/>
    <col min="8" max="8" width="8.88671875" style="42"/>
    <col min="9" max="9" width="3.5546875" style="42" bestFit="1" customWidth="1"/>
    <col min="10" max="10" width="9.5546875" style="42" bestFit="1" customWidth="1"/>
    <col min="11" max="17" width="10.5546875" style="42" bestFit="1" customWidth="1"/>
    <col min="18" max="1994" width="8.88671875" style="42"/>
    <col min="1995" max="1995" width="2.5546875" style="42" customWidth="1"/>
    <col min="1996" max="16384" width="8.88671875" style="42"/>
  </cols>
  <sheetData>
    <row r="1" spans="1:19" ht="15" thickBot="1" x14ac:dyDescent="0.3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</row>
    <row r="2" spans="1:19" ht="15" thickBot="1" x14ac:dyDescent="0.35">
      <c r="A2" s="1"/>
      <c r="B2" s="2" t="s">
        <v>0</v>
      </c>
      <c r="C2" s="3"/>
      <c r="D2"/>
      <c r="E2" s="1"/>
      <c r="F2" s="2" t="s">
        <v>1</v>
      </c>
      <c r="G2" s="3" t="s">
        <v>2</v>
      </c>
      <c r="H2"/>
      <c r="I2" s="51" t="s">
        <v>3</v>
      </c>
      <c r="J2" s="51"/>
      <c r="K2" s="51"/>
      <c r="L2" s="51"/>
      <c r="M2" s="51"/>
      <c r="N2" s="51"/>
      <c r="O2" s="51"/>
      <c r="P2" s="51"/>
      <c r="Q2" s="51"/>
      <c r="R2"/>
      <c r="S2"/>
    </row>
    <row r="3" spans="1:19" ht="15" thickBot="1" x14ac:dyDescent="0.35">
      <c r="A3" s="4"/>
      <c r="B3" t="s">
        <v>4</v>
      </c>
      <c r="C3" s="5">
        <v>100000</v>
      </c>
      <c r="D3"/>
      <c r="E3" s="4"/>
      <c r="F3" t="s">
        <v>34</v>
      </c>
      <c r="G3" s="5">
        <v>10000000</v>
      </c>
      <c r="H3"/>
      <c r="I3"/>
      <c r="J3"/>
      <c r="K3"/>
      <c r="L3"/>
      <c r="M3"/>
      <c r="N3"/>
      <c r="O3"/>
      <c r="P3"/>
      <c r="Q3"/>
      <c r="R3"/>
      <c r="S3"/>
    </row>
    <row r="4" spans="1:19" x14ac:dyDescent="0.3">
      <c r="A4" s="4"/>
      <c r="B4" t="s">
        <v>5</v>
      </c>
      <c r="C4" s="5">
        <f>5000*12*(1-5%/30%)/(15%-5%)</f>
        <v>499999.99999999994</v>
      </c>
      <c r="D4"/>
      <c r="E4" s="4"/>
      <c r="F4" t="s">
        <v>6</v>
      </c>
      <c r="G4" s="6">
        <v>10</v>
      </c>
      <c r="H4"/>
      <c r="I4" s="7"/>
      <c r="J4" s="8"/>
      <c r="K4" s="52" t="s">
        <v>7</v>
      </c>
      <c r="L4" s="53"/>
      <c r="M4" s="53"/>
      <c r="N4" s="53"/>
      <c r="O4" s="53"/>
      <c r="P4" s="53"/>
      <c r="Q4" s="54"/>
      <c r="R4"/>
      <c r="S4"/>
    </row>
    <row r="5" spans="1:19" x14ac:dyDescent="0.3">
      <c r="A5" s="4"/>
      <c r="B5" t="s">
        <v>8</v>
      </c>
      <c r="C5" s="6">
        <v>5</v>
      </c>
      <c r="D5"/>
      <c r="E5" s="4"/>
      <c r="F5" t="s">
        <v>9</v>
      </c>
      <c r="G5" s="9">
        <v>0.02</v>
      </c>
      <c r="H5"/>
      <c r="I5" s="10"/>
      <c r="J5" s="11">
        <f>G19</f>
        <v>-97033.808639471201</v>
      </c>
      <c r="K5" s="12">
        <v>100000</v>
      </c>
      <c r="L5" s="12">
        <f>K5+100000</f>
        <v>200000</v>
      </c>
      <c r="M5" s="12">
        <f t="shared" ref="M5:Q5" si="0">L5+100000</f>
        <v>300000</v>
      </c>
      <c r="N5" s="12">
        <f t="shared" si="0"/>
        <v>400000</v>
      </c>
      <c r="O5" s="12">
        <f t="shared" si="0"/>
        <v>500000</v>
      </c>
      <c r="P5" s="12">
        <f t="shared" si="0"/>
        <v>600000</v>
      </c>
      <c r="Q5" s="13">
        <f t="shared" si="0"/>
        <v>700000</v>
      </c>
      <c r="R5"/>
      <c r="S5"/>
    </row>
    <row r="6" spans="1:19" x14ac:dyDescent="0.3">
      <c r="A6" s="4"/>
      <c r="B6" t="s">
        <v>10</v>
      </c>
      <c r="C6" s="14">
        <v>0.5</v>
      </c>
      <c r="D6"/>
      <c r="E6" s="4"/>
      <c r="F6" t="s">
        <v>11</v>
      </c>
      <c r="G6" s="9">
        <v>0.2</v>
      </c>
      <c r="H6"/>
      <c r="I6" s="55" t="s">
        <v>10</v>
      </c>
      <c r="J6" s="15">
        <v>0.1</v>
      </c>
      <c r="K6" s="16">
        <f t="dataTable" ref="K6:Q14" dt2D="1" dtr="1" r1="C4" r2="C6"/>
        <v>-123881.35234557885</v>
      </c>
      <c r="L6" s="16">
        <v>-122762.70469115769</v>
      </c>
      <c r="M6" s="16">
        <v>-121644.05703673654</v>
      </c>
      <c r="N6" s="16">
        <v>-120525.4093823154</v>
      </c>
      <c r="O6" s="16">
        <v>-119406.76172789423</v>
      </c>
      <c r="P6" s="16">
        <v>-118288.11407347309</v>
      </c>
      <c r="Q6" s="17">
        <v>-117169.46641905194</v>
      </c>
      <c r="R6"/>
      <c r="S6"/>
    </row>
    <row r="7" spans="1:19" x14ac:dyDescent="0.3">
      <c r="A7" s="4"/>
      <c r="B7" t="s">
        <v>12</v>
      </c>
      <c r="C7" s="14">
        <v>0.15</v>
      </c>
      <c r="D7"/>
      <c r="E7" s="18"/>
      <c r="F7" s="19" t="s">
        <v>31</v>
      </c>
      <c r="G7" s="20">
        <v>2.5</v>
      </c>
      <c r="H7"/>
      <c r="I7" s="56"/>
      <c r="J7" s="15">
        <f t="shared" ref="J7:J14" si="1">J6+10%</f>
        <v>0.2</v>
      </c>
      <c r="K7" s="16">
        <v>-122762.70469115769</v>
      </c>
      <c r="L7" s="16">
        <v>-120525.4093823154</v>
      </c>
      <c r="M7" s="16">
        <v>-118288.11407347309</v>
      </c>
      <c r="N7" s="16">
        <v>-116050.81876463078</v>
      </c>
      <c r="O7" s="16">
        <v>-113813.52345578847</v>
      </c>
      <c r="P7" s="16">
        <v>-111576.22814694617</v>
      </c>
      <c r="Q7" s="17">
        <v>-109338.93283810386</v>
      </c>
      <c r="R7"/>
      <c r="S7"/>
    </row>
    <row r="8" spans="1:19" x14ac:dyDescent="0.3">
      <c r="A8" s="4"/>
      <c r="B8" t="s">
        <v>13</v>
      </c>
      <c r="C8" s="21">
        <v>1</v>
      </c>
      <c r="D8"/>
      <c r="E8" s="4"/>
      <c r="F8"/>
      <c r="G8" s="22"/>
      <c r="H8"/>
      <c r="I8" s="56"/>
      <c r="J8" s="15">
        <f t="shared" si="1"/>
        <v>0.30000000000000004</v>
      </c>
      <c r="K8" s="16">
        <v>-121644.05703673654</v>
      </c>
      <c r="L8" s="16">
        <v>-118288.11407347309</v>
      </c>
      <c r="M8" s="16">
        <v>-114932.17111020963</v>
      </c>
      <c r="N8" s="16">
        <v>-111576.22814694617</v>
      </c>
      <c r="O8" s="16">
        <v>-108220.28518368272</v>
      </c>
      <c r="P8" s="16">
        <v>-104864.34222041926</v>
      </c>
      <c r="Q8" s="17">
        <v>-101508.3992571558</v>
      </c>
      <c r="R8"/>
      <c r="S8"/>
    </row>
    <row r="9" spans="1:19" x14ac:dyDescent="0.3">
      <c r="A9" s="18"/>
      <c r="B9" s="19" t="s">
        <v>14</v>
      </c>
      <c r="C9" s="23">
        <v>0.5</v>
      </c>
      <c r="D9"/>
      <c r="E9" s="24"/>
      <c r="F9" s="25" t="s">
        <v>15</v>
      </c>
      <c r="G9" s="26"/>
      <c r="H9"/>
      <c r="I9" s="56"/>
      <c r="J9" s="15">
        <f t="shared" si="1"/>
        <v>0.4</v>
      </c>
      <c r="K9" s="16">
        <v>-120525.4093823154</v>
      </c>
      <c r="L9" s="16">
        <v>-116050.81876463078</v>
      </c>
      <c r="M9" s="16">
        <v>-111576.22814694617</v>
      </c>
      <c r="N9" s="16">
        <v>-107101.63752926156</v>
      </c>
      <c r="O9" s="16">
        <v>-102627.04691157695</v>
      </c>
      <c r="P9" s="16">
        <v>-98152.456293892348</v>
      </c>
      <c r="Q9" s="17">
        <v>-93677.86567620773</v>
      </c>
      <c r="R9"/>
      <c r="S9"/>
    </row>
    <row r="10" spans="1:19" ht="14.4" customHeight="1" x14ac:dyDescent="0.3">
      <c r="A10" s="27"/>
      <c r="B10" s="28"/>
      <c r="C10" s="29"/>
      <c r="D10"/>
      <c r="E10" s="4"/>
      <c r="F10" t="s">
        <v>16</v>
      </c>
      <c r="G10" s="17">
        <f>G5*G4*G3</f>
        <v>2000000</v>
      </c>
      <c r="H10"/>
      <c r="I10" s="56"/>
      <c r="J10" s="15">
        <f t="shared" si="1"/>
        <v>0.5</v>
      </c>
      <c r="K10" s="16">
        <v>-119406.76172789423</v>
      </c>
      <c r="L10" s="16">
        <v>-113813.52345578848</v>
      </c>
      <c r="M10" s="16">
        <v>-108220.28518368272</v>
      </c>
      <c r="N10" s="16">
        <v>-102627.04691157695</v>
      </c>
      <c r="O10" s="16">
        <v>-97033.808639471186</v>
      </c>
      <c r="P10" s="16">
        <v>-91440.570367365435</v>
      </c>
      <c r="Q10" s="17">
        <v>-85847.33209525967</v>
      </c>
      <c r="R10"/>
      <c r="S10"/>
    </row>
    <row r="11" spans="1:19" ht="14.4" customHeight="1" x14ac:dyDescent="0.3">
      <c r="A11" s="24"/>
      <c r="B11" s="25" t="s">
        <v>15</v>
      </c>
      <c r="C11" s="26"/>
      <c r="D11"/>
      <c r="E11" s="4"/>
      <c r="F11" s="48" t="s">
        <v>17</v>
      </c>
      <c r="G11" s="17">
        <f>G3-G10</f>
        <v>8000000</v>
      </c>
      <c r="H11"/>
      <c r="I11" s="56"/>
      <c r="J11" s="15">
        <f t="shared" si="1"/>
        <v>0.6</v>
      </c>
      <c r="K11" s="16">
        <v>-118288.11407347309</v>
      </c>
      <c r="L11" s="16">
        <v>-111576.22814694617</v>
      </c>
      <c r="M11" s="16">
        <v>-104864.34222041926</v>
      </c>
      <c r="N11" s="16">
        <v>-98152.456293892348</v>
      </c>
      <c r="O11" s="16">
        <v>-91440.570367365435</v>
      </c>
      <c r="P11" s="16">
        <v>-84728.684440838522</v>
      </c>
      <c r="Q11" s="17">
        <v>-78016.798514311609</v>
      </c>
      <c r="R11"/>
      <c r="S11"/>
    </row>
    <row r="12" spans="1:19" x14ac:dyDescent="0.3">
      <c r="A12" s="4"/>
      <c r="B12" t="s">
        <v>18</v>
      </c>
      <c r="C12" s="30">
        <f>(1+C7)^C5/C6</f>
        <v>4.0227143749999987</v>
      </c>
      <c r="D12"/>
      <c r="E12" s="4"/>
      <c r="F12" t="s">
        <v>19</v>
      </c>
      <c r="G12" s="17">
        <f>G3</f>
        <v>10000000</v>
      </c>
      <c r="H12"/>
      <c r="I12" s="56"/>
      <c r="J12" s="15">
        <f t="shared" si="1"/>
        <v>0.7</v>
      </c>
      <c r="K12" s="16">
        <v>-117169.46641905194</v>
      </c>
      <c r="L12" s="16">
        <v>-109338.93283810386</v>
      </c>
      <c r="M12" s="16">
        <v>-101508.3992571558</v>
      </c>
      <c r="N12" s="16">
        <v>-93677.86567620773</v>
      </c>
      <c r="O12" s="16">
        <v>-85847.33209525967</v>
      </c>
      <c r="P12" s="16">
        <v>-78016.798514311609</v>
      </c>
      <c r="Q12" s="17">
        <v>-70186.264933363535</v>
      </c>
      <c r="R12"/>
      <c r="S12"/>
    </row>
    <row r="13" spans="1:19" x14ac:dyDescent="0.3">
      <c r="A13" s="4"/>
      <c r="B13" t="s">
        <v>20</v>
      </c>
      <c r="C13" s="31">
        <f>C12^(1/C5)-1</f>
        <v>0.32100310824659006</v>
      </c>
      <c r="D13"/>
      <c r="E13" s="18"/>
      <c r="F13" s="19" t="s">
        <v>21</v>
      </c>
      <c r="G13" s="32">
        <f>G6*(G7*G11-G12)/(G7*G11)</f>
        <v>0.1</v>
      </c>
      <c r="H13"/>
      <c r="I13" s="56"/>
      <c r="J13" s="15">
        <f t="shared" si="1"/>
        <v>0.79999999999999993</v>
      </c>
      <c r="K13" s="16">
        <v>-116050.81876463078</v>
      </c>
      <c r="L13" s="16">
        <v>-107101.63752926156</v>
      </c>
      <c r="M13" s="16">
        <v>-98152.456293892348</v>
      </c>
      <c r="N13" s="16">
        <v>-89203.275058523126</v>
      </c>
      <c r="O13" s="16">
        <v>-80254.093823153904</v>
      </c>
      <c r="P13" s="16">
        <v>-71304.912587784696</v>
      </c>
      <c r="Q13" s="17">
        <v>-62355.731352415482</v>
      </c>
      <c r="R13"/>
      <c r="S13"/>
    </row>
    <row r="14" spans="1:19" ht="15" thickBot="1" x14ac:dyDescent="0.35">
      <c r="A14" s="4"/>
      <c r="B14" t="s">
        <v>22</v>
      </c>
      <c r="C14" s="33" cm="1">
        <f t="array" ref="C14">_xlfn.IFS(C8=1,50%,C8=2,60%,C8=3,67%,C8=4,70%,C8=5,100%)</f>
        <v>0.5</v>
      </c>
      <c r="D14"/>
      <c r="E14" s="4"/>
      <c r="F14"/>
      <c r="G14" s="22"/>
      <c r="H14"/>
      <c r="I14" s="57"/>
      <c r="J14" s="34">
        <f t="shared" si="1"/>
        <v>0.89999999999999991</v>
      </c>
      <c r="K14" s="35">
        <v>-114932.17111020963</v>
      </c>
      <c r="L14" s="35">
        <v>-104864.34222041926</v>
      </c>
      <c r="M14" s="35">
        <v>-94796.513330628892</v>
      </c>
      <c r="N14" s="35">
        <v>-84728.684440838522</v>
      </c>
      <c r="O14" s="35">
        <v>-74660.855551048153</v>
      </c>
      <c r="P14" s="35">
        <v>-64593.026661257783</v>
      </c>
      <c r="Q14" s="36">
        <v>-54525.197771467414</v>
      </c>
      <c r="R14"/>
      <c r="S14"/>
    </row>
    <row r="15" spans="1:19" ht="15" thickBot="1" x14ac:dyDescent="0.35">
      <c r="A15" s="18"/>
      <c r="B15" s="19" t="s">
        <v>23</v>
      </c>
      <c r="C15" s="37">
        <f>C4*C14/C12</f>
        <v>62147.091912286225</v>
      </c>
      <c r="D15"/>
      <c r="E15" s="24"/>
      <c r="F15" s="25" t="s">
        <v>24</v>
      </c>
      <c r="G15" s="26"/>
      <c r="H15"/>
      <c r="I15"/>
      <c r="J15"/>
      <c r="K15"/>
      <c r="L15"/>
      <c r="M15"/>
      <c r="N15"/>
      <c r="O15"/>
      <c r="P15"/>
      <c r="Q15"/>
      <c r="R15"/>
      <c r="S15"/>
    </row>
    <row r="16" spans="1:19" ht="14.4" customHeight="1" x14ac:dyDescent="0.3">
      <c r="A16" s="27"/>
      <c r="B16" s="28"/>
      <c r="C16" s="29"/>
      <c r="D16"/>
      <c r="E16" s="49"/>
      <c r="F16" t="s">
        <v>35</v>
      </c>
      <c r="G16" s="50"/>
      <c r="H16"/>
      <c r="I16" s="58" t="s">
        <v>29</v>
      </c>
      <c r="J16" s="59"/>
      <c r="K16" s="59"/>
      <c r="L16" s="59"/>
      <c r="M16" s="59"/>
      <c r="N16" s="59"/>
      <c r="O16" s="59"/>
      <c r="P16" s="59"/>
      <c r="Q16" s="60"/>
      <c r="R16"/>
      <c r="S16"/>
    </row>
    <row r="17" spans="1:19" x14ac:dyDescent="0.3">
      <c r="A17" s="24"/>
      <c r="B17" s="25" t="s">
        <v>24</v>
      </c>
      <c r="C17" s="26"/>
      <c r="D17"/>
      <c r="E17" s="4"/>
      <c r="F17" t="s">
        <v>36</v>
      </c>
      <c r="G17" s="17">
        <f>(1-G13)*C18</f>
        <v>27966.191360528803</v>
      </c>
      <c r="H17"/>
      <c r="I17" s="61"/>
      <c r="J17" s="62"/>
      <c r="K17" s="62"/>
      <c r="L17" s="62"/>
      <c r="M17" s="62"/>
      <c r="N17" s="62"/>
      <c r="O17" s="62"/>
      <c r="P17" s="62"/>
      <c r="Q17" s="63"/>
      <c r="R17"/>
      <c r="S17"/>
    </row>
    <row r="18" spans="1:19" x14ac:dyDescent="0.3">
      <c r="A18" s="4"/>
      <c r="B18" t="s">
        <v>25</v>
      </c>
      <c r="C18" s="17">
        <f>C15*C9</f>
        <v>31073.545956143113</v>
      </c>
      <c r="D18"/>
      <c r="E18" s="4"/>
      <c r="F18" t="s">
        <v>30</v>
      </c>
      <c r="G18" s="17">
        <f>G3/G11*C3</f>
        <v>125000</v>
      </c>
      <c r="H18"/>
      <c r="I18" s="61"/>
      <c r="J18" s="62"/>
      <c r="K18" s="62"/>
      <c r="L18" s="62"/>
      <c r="M18" s="62"/>
      <c r="N18" s="62"/>
      <c r="O18" s="62"/>
      <c r="P18" s="62"/>
      <c r="Q18" s="63"/>
      <c r="R18"/>
      <c r="S18"/>
    </row>
    <row r="19" spans="1:19" x14ac:dyDescent="0.3">
      <c r="A19" s="4"/>
      <c r="B19" t="s">
        <v>26</v>
      </c>
      <c r="C19" s="17">
        <f>C18-C3</f>
        <v>-68926.45404385688</v>
      </c>
      <c r="D19"/>
      <c r="E19" s="4"/>
      <c r="F19" t="s">
        <v>26</v>
      </c>
      <c r="G19" s="17">
        <f>G17-G18</f>
        <v>-97033.808639471201</v>
      </c>
      <c r="H19"/>
      <c r="I19" s="61"/>
      <c r="J19" s="62"/>
      <c r="K19" s="62"/>
      <c r="L19" s="62"/>
      <c r="M19" s="62"/>
      <c r="N19" s="62"/>
      <c r="O19" s="62"/>
      <c r="P19" s="62"/>
      <c r="Q19" s="63"/>
      <c r="R19"/>
      <c r="S19"/>
    </row>
    <row r="20" spans="1:19" ht="15" thickBot="1" x14ac:dyDescent="0.35">
      <c r="A20" s="38"/>
      <c r="B20" s="39" t="s">
        <v>27</v>
      </c>
      <c r="C20" s="40" t="str">
        <f>IF(C18-C3&gt;0,"დადებითი", "უარყოფითი")</f>
        <v>უარყოფითი</v>
      </c>
      <c r="D20"/>
      <c r="E20" s="38"/>
      <c r="F20" s="39" t="s">
        <v>28</v>
      </c>
      <c r="G20" s="40" t="str">
        <f>IF(G17-G18&gt;0,"დადებითი", "უარყოფითი")</f>
        <v>უარყოფითი</v>
      </c>
      <c r="H20"/>
      <c r="I20" s="61"/>
      <c r="J20" s="62"/>
      <c r="K20" s="62"/>
      <c r="L20" s="62"/>
      <c r="M20" s="62"/>
      <c r="N20" s="62"/>
      <c r="O20" s="62"/>
      <c r="P20" s="62"/>
      <c r="Q20" s="63"/>
      <c r="R20"/>
      <c r="S20"/>
    </row>
    <row r="21" spans="1:19" x14ac:dyDescent="0.3">
      <c r="A21"/>
      <c r="B21"/>
      <c r="C21"/>
      <c r="D21"/>
      <c r="E21"/>
      <c r="F21"/>
      <c r="G21"/>
      <c r="H21"/>
      <c r="I21" s="61"/>
      <c r="J21" s="62"/>
      <c r="K21" s="62"/>
      <c r="L21" s="62"/>
      <c r="M21" s="62"/>
      <c r="N21" s="62"/>
      <c r="O21" s="62"/>
      <c r="P21" s="62"/>
      <c r="Q21" s="63"/>
      <c r="R21"/>
      <c r="S21"/>
    </row>
    <row r="22" spans="1:19" x14ac:dyDescent="0.3">
      <c r="A22"/>
      <c r="B22"/>
      <c r="C22" s="41"/>
      <c r="D22"/>
      <c r="E22"/>
      <c r="F22"/>
      <c r="G22"/>
      <c r="H22"/>
      <c r="I22" s="61"/>
      <c r="J22" s="62"/>
      <c r="K22" s="62"/>
      <c r="L22" s="62"/>
      <c r="M22" s="62"/>
      <c r="N22" s="62"/>
      <c r="O22" s="62"/>
      <c r="P22" s="62"/>
      <c r="Q22" s="63"/>
      <c r="R22"/>
      <c r="S22"/>
    </row>
    <row r="23" spans="1:19" x14ac:dyDescent="0.3">
      <c r="A23"/>
      <c r="B23"/>
      <c r="C23"/>
      <c r="D23"/>
      <c r="E23"/>
      <c r="F23"/>
      <c r="G23"/>
      <c r="H23"/>
      <c r="I23" s="61"/>
      <c r="J23" s="62"/>
      <c r="K23" s="62"/>
      <c r="L23" s="62"/>
      <c r="M23" s="62"/>
      <c r="N23" s="62"/>
      <c r="O23" s="62"/>
      <c r="P23" s="62"/>
      <c r="Q23" s="63"/>
      <c r="R23"/>
      <c r="S23"/>
    </row>
    <row r="24" spans="1:19" x14ac:dyDescent="0.3">
      <c r="A24"/>
      <c r="B24"/>
      <c r="C24"/>
      <c r="D24"/>
      <c r="E24"/>
      <c r="F24"/>
      <c r="G24"/>
      <c r="H24"/>
      <c r="I24" s="61"/>
      <c r="J24" s="62"/>
      <c r="K24" s="62"/>
      <c r="L24" s="62"/>
      <c r="M24" s="62"/>
      <c r="N24" s="62"/>
      <c r="O24" s="62"/>
      <c r="P24" s="62"/>
      <c r="Q24" s="63"/>
      <c r="R24"/>
      <c r="S24"/>
    </row>
    <row r="25" spans="1:19" x14ac:dyDescent="0.3">
      <c r="A25"/>
      <c r="B25"/>
      <c r="C25"/>
      <c r="D25"/>
      <c r="E25"/>
      <c r="F25"/>
      <c r="G25"/>
      <c r="H25"/>
      <c r="I25" s="61"/>
      <c r="J25" s="62"/>
      <c r="K25" s="62"/>
      <c r="L25" s="62"/>
      <c r="M25" s="62"/>
      <c r="N25" s="62"/>
      <c r="O25" s="62"/>
      <c r="P25" s="62"/>
      <c r="Q25" s="63"/>
      <c r="R25"/>
      <c r="S25"/>
    </row>
    <row r="26" spans="1:19" ht="15" thickBot="1" x14ac:dyDescent="0.35">
      <c r="A26"/>
      <c r="B26"/>
      <c r="C26"/>
      <c r="D26"/>
      <c r="E26"/>
      <c r="F26"/>
      <c r="G26"/>
      <c r="H26"/>
      <c r="I26" s="64"/>
      <c r="J26" s="65"/>
      <c r="K26" s="65"/>
      <c r="L26" s="65"/>
      <c r="M26" s="65"/>
      <c r="N26" s="65"/>
      <c r="O26" s="65"/>
      <c r="P26" s="65"/>
      <c r="Q26" s="66"/>
      <c r="R26"/>
      <c r="S26"/>
    </row>
    <row r="27" spans="1:19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</sheetData>
  <sheetProtection sheet="1" objects="1" scenarios="1"/>
  <mergeCells count="4">
    <mergeCell ref="I2:Q2"/>
    <mergeCell ref="K4:Q4"/>
    <mergeCell ref="I6:I14"/>
    <mergeCell ref="I16:Q26"/>
  </mergeCells>
  <conditionalFormatting sqref="C20">
    <cfRule type="cellIs" dxfId="4" priority="5" operator="equal">
      <formula>"უარყოფითი"</formula>
    </cfRule>
    <cfRule type="cellIs" dxfId="3" priority="6" operator="equal">
      <formula>"დადებითი"</formula>
    </cfRule>
  </conditionalFormatting>
  <conditionalFormatting sqref="G20">
    <cfRule type="cellIs" dxfId="2" priority="3" operator="equal">
      <formula>"უარყოფითი"</formula>
    </cfRule>
    <cfRule type="cellIs" dxfId="1" priority="4" operator="equal">
      <formula>"დადებითი"</formula>
    </cfRule>
  </conditionalFormatting>
  <conditionalFormatting sqref="K6:Q14">
    <cfRule type="cellIs" dxfId="0" priority="1" operator="greaterThanOrEqual">
      <formula>0</formula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Steps</vt:lpstr>
      <vt:lpstr>VC-Method (10.1 - 10.2)</vt:lpstr>
      <vt:lpstr>VC-Method (10.3)</vt:lpstr>
      <vt:lpstr>VC-Method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2024-10-02T10:51:04Z</dcterms:created>
  <dcterms:modified xsi:type="dcterms:W3CDTF">2024-10-03T05:57:06Z</dcterms:modified>
</cp:coreProperties>
</file>