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ocuments/EMBA/(0) Corporate Finance (SM)/Book - VC ^0 Finance of Innovation/"/>
    </mc:Choice>
  </mc:AlternateContent>
  <xr:revisionPtr revIDLastSave="1402" documentId="13_ncr:1_{7E19B18B-3ED3-4E42-A2CB-E4228E454808}" xr6:coauthVersionLast="47" xr6:coauthVersionMax="47" xr10:uidLastSave="{181F4FC9-C580-4A9C-94E6-B7D42A32A50B}"/>
  <bookViews>
    <workbookView xWindow="-108" yWindow="-108" windowWidth="23256" windowHeight="12456" xr2:uid="{00000000-000D-0000-FFFF-FFFF00000000}"/>
  </bookViews>
  <sheets>
    <sheet name="Exit Diagrams" sheetId="19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19" l="1"/>
  <c r="E13" i="19"/>
  <c r="C9" i="19"/>
  <c r="C13" i="19"/>
  <c r="C19" i="19"/>
  <c r="G39" i="19"/>
  <c r="G40" i="19" s="1"/>
  <c r="G41" i="19" s="1"/>
  <c r="G42" i="19" s="1"/>
  <c r="G43" i="19" s="1"/>
  <c r="G44" i="19" s="1"/>
  <c r="G45" i="19" s="1"/>
  <c r="G46" i="19" s="1"/>
  <c r="G47" i="19" s="1"/>
  <c r="G48" i="19" s="1"/>
  <c r="G49" i="19" s="1"/>
  <c r="G50" i="19" s="1"/>
  <c r="G51" i="19" s="1"/>
  <c r="G52" i="19" s="1"/>
  <c r="G53" i="19" s="1"/>
  <c r="G54" i="19" s="1"/>
  <c r="G55" i="19" s="1"/>
  <c r="G56" i="19" s="1"/>
  <c r="G57" i="19" s="1"/>
  <c r="C53" i="19"/>
  <c r="C51" i="19"/>
  <c r="C52" i="19" s="1"/>
  <c r="B55" i="19"/>
  <c r="C55" i="19"/>
  <c r="E11" i="19"/>
  <c r="E10" i="19"/>
  <c r="E8" i="19"/>
  <c r="C54" i="19" l="1"/>
  <c r="C26" i="19"/>
  <c r="C29" i="19" s="1"/>
  <c r="I36" i="19" s="1"/>
  <c r="E9" i="19"/>
  <c r="D9" i="19"/>
  <c r="C45" i="19" l="1"/>
  <c r="I38" i="19"/>
  <c r="F9" i="19"/>
  <c r="F8" i="19"/>
  <c r="F10" i="19"/>
  <c r="F12" i="19"/>
  <c r="F11" i="19"/>
  <c r="F13" i="19"/>
  <c r="D13" i="19"/>
  <c r="D11" i="19"/>
  <c r="D12" i="19"/>
  <c r="D10" i="19"/>
  <c r="D8" i="19"/>
  <c r="C38" i="19" l="1"/>
  <c r="C56" i="19"/>
  <c r="C57" i="19" s="1" a="1"/>
  <c r="C57" i="19" s="1"/>
  <c r="C50" i="19" s="1"/>
  <c r="M36" i="19" s="1"/>
  <c r="M38" i="19" s="1"/>
  <c r="C46" i="19"/>
  <c r="C47" i="19" s="1"/>
  <c r="C39" i="19"/>
  <c r="N36" i="19"/>
  <c r="N38" i="19" s="1"/>
  <c r="C24" i="19"/>
  <c r="H36" i="19" s="1"/>
  <c r="H38" i="19" s="1"/>
  <c r="C32" i="19"/>
  <c r="J36" i="19" s="1"/>
  <c r="C36" i="19" l="1"/>
  <c r="C35" i="19" s="1"/>
  <c r="J38" i="19"/>
  <c r="C43" i="19"/>
  <c r="K36" i="19" l="1"/>
  <c r="K38" i="19" s="1"/>
  <c r="C42" i="19" a="1"/>
  <c r="C42" i="19" s="1"/>
  <c r="L36" i="19" s="1"/>
  <c r="L38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ThinkPad</author>
  </authors>
  <commentList>
    <comment ref="G35" authorId="0" shapeId="0" xr:uid="{E936E56D-40E7-44C8-816D-F8F52731385C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ეს სტრიქონი ივესება 1 ან 0-ით. სადაც 1-იქნება იმ დიაგრამას აჩვენებს გრაფიკი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<sst xmlns="http://schemas.openxmlformats.org/spreadsheetml/2006/main" count="52" uniqueCount="50">
  <si>
    <t>%</t>
  </si>
  <si>
    <r>
      <rPr>
        <sz val="10"/>
        <color rgb="FF333134"/>
        <rFont val="Cambria"/>
        <family val="1"/>
        <charset val="204"/>
      </rPr>
      <t>Total</t>
    </r>
  </si>
  <si>
    <t>CP Redemption Value = Min (5M$;W$)</t>
  </si>
  <si>
    <t>RP</t>
  </si>
  <si>
    <t>RP+CP</t>
  </si>
  <si>
    <t>Price</t>
  </si>
  <si>
    <t>ღირებულება გასვლისას</t>
  </si>
  <si>
    <t>აქციები</t>
  </si>
  <si>
    <t>ჩვეულებრივი აქციები</t>
  </si>
  <si>
    <t>თანამშრომლების აქციები</t>
  </si>
  <si>
    <t>გამოშვებული</t>
  </si>
  <si>
    <t>გამოსაშვები</t>
  </si>
  <si>
    <t>შემოთავაზებული აქციები</t>
  </si>
  <si>
    <t>რაოდენობა</t>
  </si>
  <si>
    <t>რადენობა</t>
  </si>
  <si>
    <t>შემდეგ</t>
  </si>
  <si>
    <t>ინვესტიციის ღირებულება</t>
  </si>
  <si>
    <t>აქციის ფასი გასვლისას</t>
  </si>
  <si>
    <t>აქციის საწყისი ფასი</t>
  </si>
  <si>
    <t>საპროცენტო განაკვეთი</t>
  </si>
  <si>
    <t>სესხის ხანგლძივობა</t>
  </si>
  <si>
    <t>დაბრუნებადი + ჩვეულებრივი</t>
  </si>
  <si>
    <t>დაბრუნებადი+ჩვეულებრივი</t>
  </si>
  <si>
    <t>წილის ღირებულება გასვლისას (ზღვარი)</t>
  </si>
  <si>
    <t>ზედა ზღვარი</t>
  </si>
  <si>
    <t xml:space="preserve">ჯამური ღირებულების კონვერტირების კონდიცია </t>
  </si>
  <si>
    <t xml:space="preserve">წილის ღირებულების კონვერტირების კონდიცია </t>
  </si>
  <si>
    <t>დაბრუნებადი მოცულობა</t>
  </si>
  <si>
    <t>კონვერტაციის კონდიცია</t>
  </si>
  <si>
    <t>ფუნქციია</t>
  </si>
  <si>
    <t>დაბრუნებადი ლიმიტს ზემოთ</t>
  </si>
  <si>
    <t>მინიმუმის ფუნქცია</t>
  </si>
  <si>
    <t>სავალდებულო კონვერტაციის მამრავლი</t>
  </si>
  <si>
    <t>სავალდებულო კონვერტაციის კონდიცია</t>
  </si>
  <si>
    <t>საწყისი</t>
  </si>
  <si>
    <t>ბიჯი</t>
  </si>
  <si>
    <t>CS</t>
  </si>
  <si>
    <t>RP+CS</t>
  </si>
  <si>
    <t>PCP</t>
  </si>
  <si>
    <t>PCPC</t>
  </si>
  <si>
    <t>გარიგებამდე</t>
  </si>
  <si>
    <t>ჩვეულებრივი აქციები (CS)</t>
  </si>
  <si>
    <t>დაბრუნებადი პრივილეგირებული აქციები (RP)</t>
  </si>
  <si>
    <t>დაბრუნებადი + ჩვეულებრივი (RP+CS)</t>
  </si>
  <si>
    <t>სავალდებულო კონვერტირებადი (PCP)</t>
  </si>
  <si>
    <t>PCP + დაბრუნებადობის ზედა ზღვარით (PCPC)</t>
  </si>
  <si>
    <t>დაბრუნებადი + კონვერტირებადი  (RP+CP)</t>
  </si>
  <si>
    <t>თეთანხმების სახეები</t>
  </si>
  <si>
    <t>Exit Diagram - ის მთავარი ღირებულება იმაშია რომ მასზე დაყრდნობით შეიძლება წილის რეალური ღირებულების შეფასება, თანმიმდევრული Сall ოციების მეთოდით. იქედან გამოდინარე თუ რა დიაგრამა აქვს ინვესტორს, შეიძლება შეფასდეს მისი წილის ღირებულება</t>
  </si>
  <si>
    <t>კონვერტირების მამრავლი (X)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</si>
</sst>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_-* #,##0.00\ [$₾-437]_-;\-* #,##0.00\ [$₾-437]_-;_-* &quot;-&quot;??\ [$₾-437]_-;_-@_-"/>
    <numFmt numFmtId="167" formatCode="_-* #,##0\ [$₾-437]_-;\-* #,##0\ [$₾-437]_-;_-* &quot;-&quot;??\ [$₾-437]_-;_-@_-"/>
    <numFmt numFmtId="168" formatCode="_-* #,##0.0\ [$₾-437]_-;\-* #,##0.0\ [$₾-437]_-;_-* &quot;-&quot;??\ [$₾-437]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mbria"/>
      <family val="1"/>
      <charset val="204"/>
    </font>
    <font>
      <b/>
      <sz val="10"/>
      <color rgb="FF4B464B"/>
      <name val="Cambria"/>
      <family val="1"/>
      <charset val="204"/>
    </font>
    <font>
      <b/>
      <sz val="10"/>
      <color rgb="FF333134"/>
      <name val="Cambria"/>
      <family val="1"/>
      <charset val="204"/>
    </font>
    <font>
      <sz val="10"/>
      <color rgb="FF333134"/>
      <name val="Cambria"/>
      <family val="1"/>
      <charset val="204"/>
    </font>
    <font>
      <sz val="10"/>
      <name val="Cambria"/>
      <family val="1"/>
      <charset val="204"/>
    </font>
    <font>
      <sz val="10"/>
      <color rgb="FF4B464B"/>
      <name val="Cambria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0"/>
      <color rgb="FFC0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mbria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rgb="FF28282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rgb="FF28282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282828"/>
      </bottom>
      <diagonal/>
    </border>
    <border>
      <left/>
      <right style="medium">
        <color indexed="64"/>
      </right>
      <top/>
      <bottom style="thin">
        <color rgb="FF282828"/>
      </bottom>
      <diagonal/>
    </border>
    <border>
      <left style="medium">
        <color indexed="64"/>
      </left>
      <right/>
      <top style="thin">
        <color rgb="FF282828"/>
      </top>
      <bottom/>
      <diagonal/>
    </border>
    <border>
      <left/>
      <right style="medium">
        <color indexed="64"/>
      </right>
      <top style="thin">
        <color rgb="FF28282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rgb="FF282828"/>
      </bottom>
      <diagonal/>
    </border>
    <border>
      <left/>
      <right style="thin">
        <color indexed="64"/>
      </right>
      <top style="thin">
        <color rgb="FF28282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2">
    <xf numFmtId="0" fontId="0" fillId="0" borderId="0" xfId="0"/>
    <xf numFmtId="0" fontId="3" fillId="0" borderId="0" xfId="0" applyFont="1"/>
    <xf numFmtId="44" fontId="3" fillId="0" borderId="0" xfId="1" applyFont="1"/>
    <xf numFmtId="165" fontId="3" fillId="0" borderId="0" xfId="0" applyNumberFormat="1" applyFont="1"/>
    <xf numFmtId="44" fontId="3" fillId="0" borderId="0" xfId="0" applyNumberFormat="1" applyFont="1"/>
    <xf numFmtId="164" fontId="7" fillId="0" borderId="23" xfId="2" applyNumberFormat="1" applyFont="1" applyBorder="1" applyAlignment="1">
      <alignment vertical="top" wrapText="1"/>
    </xf>
    <xf numFmtId="164" fontId="7" fillId="0" borderId="24" xfId="2" applyNumberFormat="1" applyFont="1" applyBorder="1" applyAlignment="1">
      <alignment horizontal="left" vertical="top" wrapText="1"/>
    </xf>
    <xf numFmtId="164" fontId="7" fillId="3" borderId="24" xfId="2" applyNumberFormat="1" applyFont="1" applyFill="1" applyBorder="1" applyAlignment="1">
      <alignment vertical="top" wrapText="1"/>
    </xf>
    <xf numFmtId="0" fontId="3" fillId="0" borderId="20" xfId="0" applyFont="1" applyBorder="1"/>
    <xf numFmtId="0" fontId="4" fillId="0" borderId="26" xfId="0" applyFont="1" applyBorder="1" applyAlignment="1">
      <alignment horizontal="left" vertical="top" wrapText="1"/>
    </xf>
    <xf numFmtId="0" fontId="7" fillId="0" borderId="28" xfId="0" applyFont="1" applyBorder="1" applyAlignment="1">
      <alignment horizontal="left" vertical="top" wrapText="1"/>
    </xf>
    <xf numFmtId="9" fontId="7" fillId="0" borderId="29" xfId="3" applyFont="1" applyBorder="1" applyAlignment="1">
      <alignment horizontal="right" vertical="top" wrapText="1"/>
    </xf>
    <xf numFmtId="0" fontId="7" fillId="0" borderId="4" xfId="0" applyFont="1" applyBorder="1" applyAlignment="1">
      <alignment horizontal="left" vertical="top" wrapText="1"/>
    </xf>
    <xf numFmtId="9" fontId="7" fillId="0" borderId="5" xfId="3" applyFont="1" applyBorder="1" applyAlignment="1">
      <alignment horizontal="right" vertical="top" wrapText="1"/>
    </xf>
    <xf numFmtId="0" fontId="7" fillId="3" borderId="4" xfId="0" applyFont="1" applyFill="1" applyBorder="1" applyAlignment="1">
      <alignment horizontal="left" vertical="top" wrapText="1"/>
    </xf>
    <xf numFmtId="9" fontId="7" fillId="3" borderId="5" xfId="3" applyFont="1" applyFill="1" applyBorder="1" applyAlignment="1">
      <alignment horizontal="right" vertical="top" wrapText="1"/>
    </xf>
    <xf numFmtId="0" fontId="7" fillId="0" borderId="6" xfId="0" applyFont="1" applyBorder="1" applyAlignment="1">
      <alignment horizontal="left" vertical="top" wrapText="1"/>
    </xf>
    <xf numFmtId="9" fontId="7" fillId="0" borderId="7" xfId="3" applyFont="1" applyBorder="1" applyAlignment="1">
      <alignment horizontal="right" vertical="top" wrapText="1"/>
    </xf>
    <xf numFmtId="0" fontId="8" fillId="0" borderId="8" xfId="0" applyFont="1" applyBorder="1" applyAlignment="1">
      <alignment horizontal="left" vertical="top" wrapText="1"/>
    </xf>
    <xf numFmtId="164" fontId="7" fillId="0" borderId="30" xfId="2" applyNumberFormat="1" applyFont="1" applyBorder="1" applyAlignment="1">
      <alignment horizontal="left" vertical="top" wrapText="1"/>
    </xf>
    <xf numFmtId="9" fontId="7" fillId="0" borderId="9" xfId="3" applyFont="1" applyBorder="1" applyAlignment="1">
      <alignment horizontal="right" vertical="top" wrapText="1"/>
    </xf>
    <xf numFmtId="9" fontId="9" fillId="0" borderId="32" xfId="3" applyFont="1" applyBorder="1" applyAlignment="1">
      <alignment horizontal="right" vertical="top" wrapText="1"/>
    </xf>
    <xf numFmtId="9" fontId="7" fillId="0" borderId="14" xfId="3" applyFont="1" applyBorder="1" applyAlignment="1">
      <alignment horizontal="right" vertical="top" wrapText="1"/>
    </xf>
    <xf numFmtId="9" fontId="7" fillId="3" borderId="14" xfId="3" applyFont="1" applyFill="1" applyBorder="1" applyAlignment="1">
      <alignment horizontal="right" vertical="top" wrapText="1"/>
    </xf>
    <xf numFmtId="164" fontId="7" fillId="0" borderId="22" xfId="2" applyNumberFormat="1" applyFont="1" applyBorder="1" applyAlignment="1">
      <alignment horizontal="right" vertical="top" wrapText="1"/>
    </xf>
    <xf numFmtId="9" fontId="7" fillId="0" borderId="15" xfId="3" applyFont="1" applyBorder="1" applyAlignment="1">
      <alignment horizontal="right" vertical="top" wrapText="1"/>
    </xf>
    <xf numFmtId="9" fontId="7" fillId="0" borderId="19" xfId="3" applyFont="1" applyBorder="1" applyAlignment="1">
      <alignment horizontal="right" vertical="top" wrapText="1"/>
    </xf>
    <xf numFmtId="0" fontId="7" fillId="0" borderId="31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3" fillId="0" borderId="2" xfId="0" applyFont="1" applyBorder="1"/>
    <xf numFmtId="0" fontId="3" fillId="0" borderId="4" xfId="0" applyFont="1" applyBorder="1"/>
    <xf numFmtId="0" fontId="3" fillId="0" borderId="8" xfId="0" applyFont="1" applyBorder="1"/>
    <xf numFmtId="167" fontId="3" fillId="0" borderId="0" xfId="1" applyNumberFormat="1" applyFont="1" applyBorder="1"/>
    <xf numFmtId="167" fontId="3" fillId="0" borderId="1" xfId="0" applyNumberFormat="1" applyFont="1" applyBorder="1"/>
    <xf numFmtId="168" fontId="3" fillId="0" borderId="34" xfId="1" applyNumberFormat="1" applyFont="1" applyFill="1" applyBorder="1"/>
    <xf numFmtId="168" fontId="3" fillId="0" borderId="35" xfId="1" applyNumberFormat="1" applyFont="1" applyFill="1" applyBorder="1"/>
    <xf numFmtId="167" fontId="3" fillId="0" borderId="22" xfId="0" applyNumberFormat="1" applyFont="1" applyBorder="1"/>
    <xf numFmtId="167" fontId="3" fillId="0" borderId="36" xfId="0" applyNumberFormat="1" applyFont="1" applyBorder="1"/>
    <xf numFmtId="166" fontId="3" fillId="0" borderId="5" xfId="1" applyNumberFormat="1" applyFont="1" applyBorder="1"/>
    <xf numFmtId="167" fontId="3" fillId="0" borderId="37" xfId="0" applyNumberFormat="1" applyFont="1" applyBorder="1"/>
    <xf numFmtId="167" fontId="3" fillId="0" borderId="13" xfId="1" applyNumberFormat="1" applyFont="1" applyBorder="1"/>
    <xf numFmtId="166" fontId="3" fillId="0" borderId="9" xfId="1" applyNumberFormat="1" applyFont="1" applyBorder="1"/>
    <xf numFmtId="166" fontId="3" fillId="0" borderId="7" xfId="0" applyNumberFormat="1" applyFont="1" applyBorder="1"/>
    <xf numFmtId="0" fontId="3" fillId="0" borderId="37" xfId="0" applyFont="1" applyBorder="1"/>
    <xf numFmtId="0" fontId="3" fillId="0" borderId="13" xfId="0" applyFont="1" applyBorder="1"/>
    <xf numFmtId="166" fontId="3" fillId="0" borderId="9" xfId="0" applyNumberFormat="1" applyFont="1" applyBorder="1"/>
    <xf numFmtId="0" fontId="3" fillId="4" borderId="20" xfId="0" applyFont="1" applyFill="1" applyBorder="1"/>
    <xf numFmtId="0" fontId="3" fillId="4" borderId="25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167" fontId="3" fillId="4" borderId="25" xfId="0" applyNumberFormat="1" applyFont="1" applyFill="1" applyBorder="1"/>
    <xf numFmtId="167" fontId="3" fillId="4" borderId="16" xfId="0" applyNumberFormat="1" applyFont="1" applyFill="1" applyBorder="1"/>
    <xf numFmtId="166" fontId="3" fillId="4" borderId="17" xfId="0" applyNumberFormat="1" applyFont="1" applyFill="1" applyBorder="1"/>
    <xf numFmtId="0" fontId="3" fillId="0" borderId="6" xfId="0" applyFont="1" applyBorder="1"/>
    <xf numFmtId="0" fontId="3" fillId="0" borderId="7" xfId="0" applyFont="1" applyBorder="1"/>
    <xf numFmtId="0" fontId="3" fillId="4" borderId="11" xfId="0" applyFont="1" applyFill="1" applyBorder="1"/>
    <xf numFmtId="167" fontId="3" fillId="4" borderId="12" xfId="1" applyNumberFormat="1" applyFont="1" applyFill="1" applyBorder="1"/>
    <xf numFmtId="0" fontId="3" fillId="0" borderId="5" xfId="0" applyFont="1" applyBorder="1"/>
    <xf numFmtId="167" fontId="3" fillId="0" borderId="7" xfId="1" applyNumberFormat="1" applyFont="1" applyFill="1" applyBorder="1"/>
    <xf numFmtId="167" fontId="3" fillId="0" borderId="5" xfId="1" applyNumberFormat="1" applyFont="1" applyFill="1" applyBorder="1"/>
    <xf numFmtId="0" fontId="3" fillId="0" borderId="4" xfId="0" applyFont="1" applyBorder="1" applyAlignment="1">
      <alignment horizontal="left"/>
    </xf>
    <xf numFmtId="167" fontId="3" fillId="0" borderId="9" xfId="1" applyNumberFormat="1" applyFont="1" applyFill="1" applyBorder="1"/>
    <xf numFmtId="0" fontId="3" fillId="5" borderId="20" xfId="0" applyFont="1" applyFill="1" applyBorder="1"/>
    <xf numFmtId="167" fontId="3" fillId="5" borderId="17" xfId="1" applyNumberFormat="1" applyFont="1" applyFill="1" applyBorder="1"/>
    <xf numFmtId="167" fontId="3" fillId="2" borderId="5" xfId="1" applyNumberFormat="1" applyFont="1" applyFill="1" applyBorder="1" applyProtection="1">
      <protection locked="0"/>
    </xf>
    <xf numFmtId="43" fontId="3" fillId="2" borderId="5" xfId="2" applyFont="1" applyFill="1" applyBorder="1" applyProtection="1">
      <protection locked="0"/>
    </xf>
    <xf numFmtId="0" fontId="3" fillId="2" borderId="5" xfId="0" applyFont="1" applyFill="1" applyBorder="1" applyProtection="1">
      <protection locked="0"/>
    </xf>
    <xf numFmtId="9" fontId="3" fillId="2" borderId="5" xfId="0" applyNumberFormat="1" applyFont="1" applyFill="1" applyBorder="1" applyProtection="1">
      <protection locked="0"/>
    </xf>
    <xf numFmtId="167" fontId="3" fillId="2" borderId="6" xfId="0" applyNumberFormat="1" applyFont="1" applyFill="1" applyBorder="1" applyProtection="1">
      <protection locked="0"/>
    </xf>
    <xf numFmtId="0" fontId="3" fillId="2" borderId="24" xfId="0" applyFont="1" applyFill="1" applyBorder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3" fillId="2" borderId="5" xfId="0" applyFont="1" applyFill="1" applyBorder="1" applyAlignment="1" applyProtection="1">
      <alignment horizontal="center"/>
      <protection locked="0"/>
    </xf>
    <xf numFmtId="167" fontId="3" fillId="2" borderId="33" xfId="1" applyNumberFormat="1" applyFont="1" applyFill="1" applyBorder="1" applyProtection="1">
      <protection locked="0"/>
    </xf>
    <xf numFmtId="167" fontId="3" fillId="2" borderId="34" xfId="1" applyNumberFormat="1" applyFont="1" applyFill="1" applyBorder="1" applyProtection="1">
      <protection locked="0"/>
    </xf>
    <xf numFmtId="164" fontId="7" fillId="2" borderId="23" xfId="2" applyNumberFormat="1" applyFont="1" applyFill="1" applyBorder="1" applyAlignment="1" applyProtection="1">
      <alignment horizontal="left" vertical="top" wrapText="1"/>
      <protection locked="0"/>
    </xf>
    <xf numFmtId="164" fontId="7" fillId="2" borderId="24" xfId="2" applyNumberFormat="1" applyFont="1" applyFill="1" applyBorder="1" applyAlignment="1" applyProtection="1">
      <alignment horizontal="left" vertical="top" wrapText="1"/>
      <protection locked="0"/>
    </xf>
    <xf numFmtId="164" fontId="7" fillId="2" borderId="22" xfId="2" applyNumberFormat="1" applyFont="1" applyFill="1" applyBorder="1" applyAlignment="1" applyProtection="1">
      <alignment vertical="top" wrapText="1"/>
      <protection locked="0"/>
    </xf>
    <xf numFmtId="0" fontId="5" fillId="0" borderId="25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top" wrapText="1"/>
    </xf>
    <xf numFmtId="0" fontId="12" fillId="0" borderId="10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top" wrapText="1"/>
    </xf>
    <xf numFmtId="0" fontId="12" fillId="0" borderId="4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2" fillId="0" borderId="13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center" vertical="top" wrapText="1"/>
    </xf>
    <xf numFmtId="0" fontId="13" fillId="0" borderId="0" xfId="0" applyFont="1" applyFill="1" applyBorder="1"/>
    <xf numFmtId="0" fontId="14" fillId="0" borderId="25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</cellXfs>
  <cellStyles count="4">
    <cellStyle name="Comma" xfId="2" builtinId="3"/>
    <cellStyle name="Currency" xfId="1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a-GE"/>
              <a:t>გასვლის დიაგრამა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6"/>
          <c:order val="6"/>
          <c:tx>
            <c:strRef>
              <c:f>'Exit Diagrams'!$N$34</c:f>
              <c:strCache>
                <c:ptCount val="1"/>
                <c:pt idx="0">
                  <c:v>Price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'Exit Diagrams'!$G$39:$G$57</c:f>
              <c:numCache>
                <c:formatCode>_-* #,##0\ [$₾-437]_-;\-* #,##0\ [$₾-437]_-;_-* "-"??\ [$₾-437]_-;_-@_-</c:formatCode>
                <c:ptCount val="19"/>
                <c:pt idx="0">
                  <c:v>0</c:v>
                </c:pt>
                <c:pt idx="1">
                  <c:v>1000</c:v>
                </c:pt>
                <c:pt idx="2">
                  <c:v>2000</c:v>
                </c:pt>
                <c:pt idx="3">
                  <c:v>3000</c:v>
                </c:pt>
                <c:pt idx="4">
                  <c:v>4000</c:v>
                </c:pt>
                <c:pt idx="5">
                  <c:v>5000</c:v>
                </c:pt>
                <c:pt idx="6">
                  <c:v>6000</c:v>
                </c:pt>
                <c:pt idx="7">
                  <c:v>7000</c:v>
                </c:pt>
                <c:pt idx="8">
                  <c:v>8000</c:v>
                </c:pt>
                <c:pt idx="9">
                  <c:v>9000</c:v>
                </c:pt>
                <c:pt idx="10">
                  <c:v>10000</c:v>
                </c:pt>
                <c:pt idx="11">
                  <c:v>11000</c:v>
                </c:pt>
                <c:pt idx="12">
                  <c:v>12000</c:v>
                </c:pt>
                <c:pt idx="13">
                  <c:v>13000</c:v>
                </c:pt>
                <c:pt idx="14">
                  <c:v>14000</c:v>
                </c:pt>
                <c:pt idx="15">
                  <c:v>15000</c:v>
                </c:pt>
                <c:pt idx="16">
                  <c:v>16000</c:v>
                </c:pt>
                <c:pt idx="17">
                  <c:v>17000</c:v>
                </c:pt>
                <c:pt idx="18">
                  <c:v>18000</c:v>
                </c:pt>
              </c:numCache>
            </c:numRef>
          </c:cat>
          <c:val>
            <c:numRef>
              <c:f>'Exit Diagrams'!$N$39:$N$57</c:f>
              <c:numCache>
                <c:formatCode>_-* #,##0.00\ [$₾-437]_-;\-* #,##0.00\ [$₾-437]_-;_-* "-"??\ [$₾-437]_-;_-@_-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99-43BC-9F0E-714AD986F6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281786912"/>
        <c:axId val="1299371536"/>
      </c:barChart>
      <c:lineChart>
        <c:grouping val="standard"/>
        <c:varyColors val="0"/>
        <c:ser>
          <c:idx val="0"/>
          <c:order val="0"/>
          <c:tx>
            <c:strRef>
              <c:f>'Exit Diagrams'!$H$34</c:f>
              <c:strCache>
                <c:ptCount val="1"/>
                <c:pt idx="0">
                  <c:v>CS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'Exit Diagrams'!$G$39:$G$57</c:f>
              <c:numCache>
                <c:formatCode>_-* #,##0\ [$₾-437]_-;\-* #,##0\ [$₾-437]_-;_-* "-"??\ [$₾-437]_-;_-@_-</c:formatCode>
                <c:ptCount val="19"/>
                <c:pt idx="0">
                  <c:v>0</c:v>
                </c:pt>
                <c:pt idx="1">
                  <c:v>1000</c:v>
                </c:pt>
                <c:pt idx="2">
                  <c:v>2000</c:v>
                </c:pt>
                <c:pt idx="3">
                  <c:v>3000</c:v>
                </c:pt>
                <c:pt idx="4">
                  <c:v>4000</c:v>
                </c:pt>
                <c:pt idx="5">
                  <c:v>5000</c:v>
                </c:pt>
                <c:pt idx="6">
                  <c:v>6000</c:v>
                </c:pt>
                <c:pt idx="7">
                  <c:v>7000</c:v>
                </c:pt>
                <c:pt idx="8">
                  <c:v>8000</c:v>
                </c:pt>
                <c:pt idx="9">
                  <c:v>9000</c:v>
                </c:pt>
                <c:pt idx="10">
                  <c:v>10000</c:v>
                </c:pt>
                <c:pt idx="11">
                  <c:v>11000</c:v>
                </c:pt>
                <c:pt idx="12">
                  <c:v>12000</c:v>
                </c:pt>
                <c:pt idx="13">
                  <c:v>13000</c:v>
                </c:pt>
                <c:pt idx="14">
                  <c:v>14000</c:v>
                </c:pt>
                <c:pt idx="15">
                  <c:v>15000</c:v>
                </c:pt>
                <c:pt idx="16">
                  <c:v>16000</c:v>
                </c:pt>
                <c:pt idx="17">
                  <c:v>17000</c:v>
                </c:pt>
                <c:pt idx="18">
                  <c:v>18000</c:v>
                </c:pt>
              </c:numCache>
            </c:numRef>
          </c:cat>
          <c:val>
            <c:numRef>
              <c:f>'Exit Diagrams'!$H$39:$H$57</c:f>
              <c:numCache>
                <c:formatCode>_-* #,##0\ [$₾-437]_-;\-* #,##0\ [$₾-437]_-;_-* "-"??\ [$₾-437]_-;_-@_-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99-43BC-9F0E-714AD986F6F5}"/>
            </c:ext>
          </c:extLst>
        </c:ser>
        <c:ser>
          <c:idx val="1"/>
          <c:order val="1"/>
          <c:tx>
            <c:strRef>
              <c:f>'Exit Diagrams'!$I$34</c:f>
              <c:strCache>
                <c:ptCount val="1"/>
                <c:pt idx="0">
                  <c:v>RP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'Exit Diagrams'!$G$39:$G$57</c:f>
              <c:numCache>
                <c:formatCode>_-* #,##0\ [$₾-437]_-;\-* #,##0\ [$₾-437]_-;_-* "-"??\ [$₾-437]_-;_-@_-</c:formatCode>
                <c:ptCount val="19"/>
                <c:pt idx="0">
                  <c:v>0</c:v>
                </c:pt>
                <c:pt idx="1">
                  <c:v>1000</c:v>
                </c:pt>
                <c:pt idx="2">
                  <c:v>2000</c:v>
                </c:pt>
                <c:pt idx="3">
                  <c:v>3000</c:v>
                </c:pt>
                <c:pt idx="4">
                  <c:v>4000</c:v>
                </c:pt>
                <c:pt idx="5">
                  <c:v>5000</c:v>
                </c:pt>
                <c:pt idx="6">
                  <c:v>6000</c:v>
                </c:pt>
                <c:pt idx="7">
                  <c:v>7000</c:v>
                </c:pt>
                <c:pt idx="8">
                  <c:v>8000</c:v>
                </c:pt>
                <c:pt idx="9">
                  <c:v>9000</c:v>
                </c:pt>
                <c:pt idx="10">
                  <c:v>10000</c:v>
                </c:pt>
                <c:pt idx="11">
                  <c:v>11000</c:v>
                </c:pt>
                <c:pt idx="12">
                  <c:v>12000</c:v>
                </c:pt>
                <c:pt idx="13">
                  <c:v>13000</c:v>
                </c:pt>
                <c:pt idx="14">
                  <c:v>14000</c:v>
                </c:pt>
                <c:pt idx="15">
                  <c:v>15000</c:v>
                </c:pt>
                <c:pt idx="16">
                  <c:v>16000</c:v>
                </c:pt>
                <c:pt idx="17">
                  <c:v>17000</c:v>
                </c:pt>
                <c:pt idx="18">
                  <c:v>18000</c:v>
                </c:pt>
              </c:numCache>
            </c:numRef>
          </c:cat>
          <c:val>
            <c:numRef>
              <c:f>'Exit Diagrams'!$I$39:$I$57</c:f>
              <c:numCache>
                <c:formatCode>_-* #,##0\ [$₾-437]_-;\-* #,##0\ [$₾-437]_-;_-* "-"??\ [$₾-437]_-;_-@_-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99-43BC-9F0E-714AD986F6F5}"/>
            </c:ext>
          </c:extLst>
        </c:ser>
        <c:ser>
          <c:idx val="2"/>
          <c:order val="2"/>
          <c:tx>
            <c:strRef>
              <c:f>'Exit Diagrams'!$J$34</c:f>
              <c:strCache>
                <c:ptCount val="1"/>
                <c:pt idx="0">
                  <c:v>RP+CS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'Exit Diagrams'!$G$39:$G$57</c:f>
              <c:numCache>
                <c:formatCode>_-* #,##0\ [$₾-437]_-;\-* #,##0\ [$₾-437]_-;_-* "-"??\ [$₾-437]_-;_-@_-</c:formatCode>
                <c:ptCount val="19"/>
                <c:pt idx="0">
                  <c:v>0</c:v>
                </c:pt>
                <c:pt idx="1">
                  <c:v>1000</c:v>
                </c:pt>
                <c:pt idx="2">
                  <c:v>2000</c:v>
                </c:pt>
                <c:pt idx="3">
                  <c:v>3000</c:v>
                </c:pt>
                <c:pt idx="4">
                  <c:v>4000</c:v>
                </c:pt>
                <c:pt idx="5">
                  <c:v>5000</c:v>
                </c:pt>
                <c:pt idx="6">
                  <c:v>6000</c:v>
                </c:pt>
                <c:pt idx="7">
                  <c:v>7000</c:v>
                </c:pt>
                <c:pt idx="8">
                  <c:v>8000</c:v>
                </c:pt>
                <c:pt idx="9">
                  <c:v>9000</c:v>
                </c:pt>
                <c:pt idx="10">
                  <c:v>10000</c:v>
                </c:pt>
                <c:pt idx="11">
                  <c:v>11000</c:v>
                </c:pt>
                <c:pt idx="12">
                  <c:v>12000</c:v>
                </c:pt>
                <c:pt idx="13">
                  <c:v>13000</c:v>
                </c:pt>
                <c:pt idx="14">
                  <c:v>14000</c:v>
                </c:pt>
                <c:pt idx="15">
                  <c:v>15000</c:v>
                </c:pt>
                <c:pt idx="16">
                  <c:v>16000</c:v>
                </c:pt>
                <c:pt idx="17">
                  <c:v>17000</c:v>
                </c:pt>
                <c:pt idx="18">
                  <c:v>18000</c:v>
                </c:pt>
              </c:numCache>
            </c:numRef>
          </c:cat>
          <c:val>
            <c:numRef>
              <c:f>'Exit Diagrams'!$J$39:$J$57</c:f>
              <c:numCache>
                <c:formatCode>_-* #,##0\ [$₾-437]_-;\-* #,##0\ [$₾-437]_-;_-* "-"??\ [$₾-437]_-;_-@_-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699-43BC-9F0E-714AD986F6F5}"/>
            </c:ext>
          </c:extLst>
        </c:ser>
        <c:ser>
          <c:idx val="3"/>
          <c:order val="3"/>
          <c:tx>
            <c:strRef>
              <c:f>'Exit Diagrams'!$K$34</c:f>
              <c:strCache>
                <c:ptCount val="1"/>
                <c:pt idx="0">
                  <c:v>PCP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'Exit Diagrams'!$G$39:$G$57</c:f>
              <c:numCache>
                <c:formatCode>_-* #,##0\ [$₾-437]_-;\-* #,##0\ [$₾-437]_-;_-* "-"??\ [$₾-437]_-;_-@_-</c:formatCode>
                <c:ptCount val="19"/>
                <c:pt idx="0">
                  <c:v>0</c:v>
                </c:pt>
                <c:pt idx="1">
                  <c:v>1000</c:v>
                </c:pt>
                <c:pt idx="2">
                  <c:v>2000</c:v>
                </c:pt>
                <c:pt idx="3">
                  <c:v>3000</c:v>
                </c:pt>
                <c:pt idx="4">
                  <c:v>4000</c:v>
                </c:pt>
                <c:pt idx="5">
                  <c:v>5000</c:v>
                </c:pt>
                <c:pt idx="6">
                  <c:v>6000</c:v>
                </c:pt>
                <c:pt idx="7">
                  <c:v>7000</c:v>
                </c:pt>
                <c:pt idx="8">
                  <c:v>8000</c:v>
                </c:pt>
                <c:pt idx="9">
                  <c:v>9000</c:v>
                </c:pt>
                <c:pt idx="10">
                  <c:v>10000</c:v>
                </c:pt>
                <c:pt idx="11">
                  <c:v>11000</c:v>
                </c:pt>
                <c:pt idx="12">
                  <c:v>12000</c:v>
                </c:pt>
                <c:pt idx="13">
                  <c:v>13000</c:v>
                </c:pt>
                <c:pt idx="14">
                  <c:v>14000</c:v>
                </c:pt>
                <c:pt idx="15">
                  <c:v>15000</c:v>
                </c:pt>
                <c:pt idx="16">
                  <c:v>16000</c:v>
                </c:pt>
                <c:pt idx="17">
                  <c:v>17000</c:v>
                </c:pt>
                <c:pt idx="18">
                  <c:v>18000</c:v>
                </c:pt>
              </c:numCache>
            </c:numRef>
          </c:cat>
          <c:val>
            <c:numRef>
              <c:f>'Exit Diagrams'!$K$39:$K$57</c:f>
              <c:numCache>
                <c:formatCode>_-* #,##0\ [$₾-437]_-;\-* #,##0\ [$₾-437]_-;_-* "-"??\ [$₾-437]_-;_-@_-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699-43BC-9F0E-714AD986F6F5}"/>
            </c:ext>
          </c:extLst>
        </c:ser>
        <c:ser>
          <c:idx val="4"/>
          <c:order val="4"/>
          <c:tx>
            <c:strRef>
              <c:f>'Exit Diagrams'!$L$34</c:f>
              <c:strCache>
                <c:ptCount val="1"/>
                <c:pt idx="0">
                  <c:v>PCPC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'Exit Diagrams'!$G$39:$G$57</c:f>
              <c:numCache>
                <c:formatCode>_-* #,##0\ [$₾-437]_-;\-* #,##0\ [$₾-437]_-;_-* "-"??\ [$₾-437]_-;_-@_-</c:formatCode>
                <c:ptCount val="19"/>
                <c:pt idx="0">
                  <c:v>0</c:v>
                </c:pt>
                <c:pt idx="1">
                  <c:v>1000</c:v>
                </c:pt>
                <c:pt idx="2">
                  <c:v>2000</c:v>
                </c:pt>
                <c:pt idx="3">
                  <c:v>3000</c:v>
                </c:pt>
                <c:pt idx="4">
                  <c:v>4000</c:v>
                </c:pt>
                <c:pt idx="5">
                  <c:v>5000</c:v>
                </c:pt>
                <c:pt idx="6">
                  <c:v>6000</c:v>
                </c:pt>
                <c:pt idx="7">
                  <c:v>7000</c:v>
                </c:pt>
                <c:pt idx="8">
                  <c:v>8000</c:v>
                </c:pt>
                <c:pt idx="9">
                  <c:v>9000</c:v>
                </c:pt>
                <c:pt idx="10">
                  <c:v>10000</c:v>
                </c:pt>
                <c:pt idx="11">
                  <c:v>11000</c:v>
                </c:pt>
                <c:pt idx="12">
                  <c:v>12000</c:v>
                </c:pt>
                <c:pt idx="13">
                  <c:v>13000</c:v>
                </c:pt>
                <c:pt idx="14">
                  <c:v>14000</c:v>
                </c:pt>
                <c:pt idx="15">
                  <c:v>15000</c:v>
                </c:pt>
                <c:pt idx="16">
                  <c:v>16000</c:v>
                </c:pt>
                <c:pt idx="17">
                  <c:v>17000</c:v>
                </c:pt>
                <c:pt idx="18">
                  <c:v>18000</c:v>
                </c:pt>
              </c:numCache>
            </c:numRef>
          </c:cat>
          <c:val>
            <c:numRef>
              <c:f>'Exit Diagrams'!$L$39:$L$57</c:f>
              <c:numCache>
                <c:formatCode>_-* #,##0\ [$₾-437]_-;\-* #,##0\ [$₾-437]_-;_-* "-"??\ [$₾-437]_-;_-@_-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699-43BC-9F0E-714AD986F6F5}"/>
            </c:ext>
          </c:extLst>
        </c:ser>
        <c:ser>
          <c:idx val="5"/>
          <c:order val="5"/>
          <c:tx>
            <c:strRef>
              <c:f>'Exit Diagrams'!$M$34</c:f>
              <c:strCache>
                <c:ptCount val="1"/>
                <c:pt idx="0">
                  <c:v>RP+CP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'Exit Diagrams'!$G$39:$G$57</c:f>
              <c:numCache>
                <c:formatCode>_-* #,##0\ [$₾-437]_-;\-* #,##0\ [$₾-437]_-;_-* "-"??\ [$₾-437]_-;_-@_-</c:formatCode>
                <c:ptCount val="19"/>
                <c:pt idx="0">
                  <c:v>0</c:v>
                </c:pt>
                <c:pt idx="1">
                  <c:v>1000</c:v>
                </c:pt>
                <c:pt idx="2">
                  <c:v>2000</c:v>
                </c:pt>
                <c:pt idx="3">
                  <c:v>3000</c:v>
                </c:pt>
                <c:pt idx="4">
                  <c:v>4000</c:v>
                </c:pt>
                <c:pt idx="5">
                  <c:v>5000</c:v>
                </c:pt>
                <c:pt idx="6">
                  <c:v>6000</c:v>
                </c:pt>
                <c:pt idx="7">
                  <c:v>7000</c:v>
                </c:pt>
                <c:pt idx="8">
                  <c:v>8000</c:v>
                </c:pt>
                <c:pt idx="9">
                  <c:v>9000</c:v>
                </c:pt>
                <c:pt idx="10">
                  <c:v>10000</c:v>
                </c:pt>
                <c:pt idx="11">
                  <c:v>11000</c:v>
                </c:pt>
                <c:pt idx="12">
                  <c:v>12000</c:v>
                </c:pt>
                <c:pt idx="13">
                  <c:v>13000</c:v>
                </c:pt>
                <c:pt idx="14">
                  <c:v>14000</c:v>
                </c:pt>
                <c:pt idx="15">
                  <c:v>15000</c:v>
                </c:pt>
                <c:pt idx="16">
                  <c:v>16000</c:v>
                </c:pt>
                <c:pt idx="17">
                  <c:v>17000</c:v>
                </c:pt>
                <c:pt idx="18">
                  <c:v>18000</c:v>
                </c:pt>
              </c:numCache>
            </c:numRef>
          </c:cat>
          <c:val>
            <c:numRef>
              <c:f>'Exit Diagrams'!$M$39:$M$57</c:f>
              <c:numCache>
                <c:formatCode>_-* #,##0\ [$₾-437]_-;\-* #,##0\ [$₾-437]_-;_-* "-"??\ [$₾-437]_-;_-@_-</c:formatCode>
                <c:ptCount val="19"/>
                <c:pt idx="0">
                  <c:v>0</c:v>
                </c:pt>
                <c:pt idx="1">
                  <c:v>1000</c:v>
                </c:pt>
                <c:pt idx="2">
                  <c:v>2000</c:v>
                </c:pt>
                <c:pt idx="3">
                  <c:v>3000</c:v>
                </c:pt>
                <c:pt idx="4">
                  <c:v>4000</c:v>
                </c:pt>
                <c:pt idx="5">
                  <c:v>5000</c:v>
                </c:pt>
                <c:pt idx="6">
                  <c:v>5000</c:v>
                </c:pt>
                <c:pt idx="7">
                  <c:v>5000</c:v>
                </c:pt>
                <c:pt idx="8">
                  <c:v>5333.333333333333</c:v>
                </c:pt>
                <c:pt idx="9">
                  <c:v>5666.6666666666661</c:v>
                </c:pt>
                <c:pt idx="10">
                  <c:v>6000</c:v>
                </c:pt>
                <c:pt idx="11">
                  <c:v>6333.333333333333</c:v>
                </c:pt>
                <c:pt idx="12">
                  <c:v>6666.6666666666661</c:v>
                </c:pt>
                <c:pt idx="13">
                  <c:v>7000</c:v>
                </c:pt>
                <c:pt idx="14">
                  <c:v>7333.333333333333</c:v>
                </c:pt>
                <c:pt idx="15">
                  <c:v>7666.6666666666661</c:v>
                </c:pt>
                <c:pt idx="16">
                  <c:v>8000</c:v>
                </c:pt>
                <c:pt idx="17">
                  <c:v>8333.3333333333321</c:v>
                </c:pt>
                <c:pt idx="18">
                  <c:v>8666.6666666666661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699-43BC-9F0E-714AD986F6F5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71579856"/>
        <c:axId val="1075800688"/>
      </c:lineChart>
      <c:catAx>
        <c:axId val="1071579856"/>
        <c:scaling>
          <c:orientation val="minMax"/>
        </c:scaling>
        <c:delete val="0"/>
        <c:axPos val="b"/>
        <c:numFmt formatCode="_-* #,##0\ [$₾-437]_-;\-* #,##0\ [$₾-437]_-;_-* &quot;-&quot;??\ [$₾-437]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5800688"/>
        <c:crosses val="autoZero"/>
        <c:auto val="1"/>
        <c:lblAlgn val="ctr"/>
        <c:lblOffset val="100"/>
        <c:noMultiLvlLbl val="0"/>
      </c:catAx>
      <c:valAx>
        <c:axId val="1075800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[$₾-437]_-;\-* #,##0\ [$₾-437]_-;_-* &quot;-&quot;??\ [$₾-437]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1579856"/>
        <c:crosses val="autoZero"/>
        <c:crossBetween val="between"/>
      </c:valAx>
      <c:valAx>
        <c:axId val="1299371536"/>
        <c:scaling>
          <c:orientation val="minMax"/>
        </c:scaling>
        <c:delete val="0"/>
        <c:axPos val="r"/>
        <c:numFmt formatCode="_-* #,##0.00\ [$₾-437]_-;\-* #,##0.00\ [$₾-437]_-;_-* &quot;-&quot;??\ [$₾-437]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1786912"/>
        <c:crosses val="max"/>
        <c:crossBetween val="between"/>
      </c:valAx>
      <c:catAx>
        <c:axId val="1281786912"/>
        <c:scaling>
          <c:orientation val="minMax"/>
        </c:scaling>
        <c:delete val="1"/>
        <c:axPos val="b"/>
        <c:numFmt formatCode="_-* #,##0\ [$₾-437]_-;\-* #,##0\ [$₾-437]_-;_-* &quot;-&quot;??\ [$₾-437]_-;_-@_-" sourceLinked="1"/>
        <c:majorTickMark val="out"/>
        <c:minorTickMark val="none"/>
        <c:tickLblPos val="nextTo"/>
        <c:crossAx val="12993715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57150" cap="flat" cmpd="sng" algn="ctr">
      <a:solidFill>
        <a:schemeClr val="accent2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129540</xdr:colOff>
      <xdr:row>4</xdr:row>
      <xdr:rowOff>175260</xdr:rowOff>
    </xdr:from>
    <xdr:to>
      <xdr:col>14</xdr:col>
      <xdr:colOff>76200</xdr:colOff>
      <xdr:row>31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3A0CB40-AB40-6E62-675E-A0D3E5F7AD9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B2E48-54F1-426B-B901-F67EB322C601}">
  <sheetPr>
    <tabColor theme="9"/>
  </sheetPr>
  <dimension ref="A1:O58"/>
  <sheetViews>
    <sheetView showGridLines="0" tabSelected="1" topLeftCell="A3" zoomScale="90" zoomScaleNormal="90" workbookViewId="0">
      <selection activeCell="P21" sqref="P21"/>
    </sheetView>
  </sheetViews>
  <sheetFormatPr defaultRowHeight="13.8" x14ac:dyDescent="0.3"/>
  <cols>
    <col min="1" max="1" width="8.88671875" style="89"/>
    <col min="2" max="2" width="50.6640625" style="89" bestFit="1" customWidth="1"/>
    <col min="3" max="3" width="11.88671875" style="89" bestFit="1" customWidth="1"/>
    <col min="4" max="4" width="5.6640625" style="89" bestFit="1" customWidth="1"/>
    <col min="5" max="5" width="10.5546875" style="89" bestFit="1" customWidth="1"/>
    <col min="6" max="6" width="5.6640625" style="89" bestFit="1" customWidth="1"/>
    <col min="7" max="7" width="10.77734375" style="89" customWidth="1"/>
    <col min="8" max="8" width="11.6640625" style="89" bestFit="1" customWidth="1"/>
    <col min="9" max="9" width="12.6640625" style="89" bestFit="1" customWidth="1"/>
    <col min="10" max="10" width="11.6640625" style="89" bestFit="1" customWidth="1"/>
    <col min="11" max="14" width="12.6640625" style="89" bestFit="1" customWidth="1"/>
    <col min="15" max="15" width="14.5546875" style="89" bestFit="1" customWidth="1"/>
    <col min="16" max="16" width="13.6640625" style="89" bestFit="1" customWidth="1"/>
    <col min="17" max="24" width="10" style="89" customWidth="1"/>
    <col min="25" max="1998" width="8.88671875" style="89"/>
    <col min="1999" max="1999" width="2.44140625" style="89" customWidth="1"/>
    <col min="2000" max="16384" width="8.88671875" style="89"/>
  </cols>
  <sheetData>
    <row r="1" spans="1:15" ht="14.4" thickBo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3">
      <c r="A2" s="1"/>
      <c r="B2" s="80" t="s">
        <v>48</v>
      </c>
      <c r="C2" s="81"/>
      <c r="D2" s="81"/>
      <c r="E2" s="81"/>
      <c r="F2" s="82"/>
      <c r="G2" s="1"/>
      <c r="H2" s="1"/>
      <c r="I2" s="1"/>
      <c r="J2" s="1"/>
      <c r="K2" s="1"/>
      <c r="L2" s="1"/>
      <c r="M2" s="1"/>
      <c r="N2" s="1"/>
      <c r="O2" s="1"/>
    </row>
    <row r="3" spans="1:15" x14ac:dyDescent="0.3">
      <c r="A3" s="1"/>
      <c r="B3" s="83"/>
      <c r="C3" s="84"/>
      <c r="D3" s="84"/>
      <c r="E3" s="84"/>
      <c r="F3" s="85"/>
      <c r="G3" s="1"/>
      <c r="H3" s="1"/>
      <c r="I3" s="1"/>
      <c r="J3" s="1"/>
      <c r="K3" s="1"/>
      <c r="L3" s="1"/>
      <c r="M3" s="1"/>
      <c r="N3" s="1"/>
      <c r="O3" s="1"/>
    </row>
    <row r="4" spans="1:15" ht="14.4" thickBot="1" x14ac:dyDescent="0.35">
      <c r="A4" s="1"/>
      <c r="B4" s="86"/>
      <c r="C4" s="87"/>
      <c r="D4" s="87"/>
      <c r="E4" s="87"/>
      <c r="F4" s="88"/>
      <c r="G4" s="1"/>
      <c r="H4" s="1"/>
      <c r="I4" s="1"/>
      <c r="J4" s="1"/>
      <c r="K4" s="1"/>
      <c r="L4" s="1"/>
      <c r="M4" s="1"/>
      <c r="N4" s="1"/>
      <c r="O4" s="1"/>
    </row>
    <row r="5" spans="1:15" ht="14.4" thickBot="1" x14ac:dyDescent="0.3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x14ac:dyDescent="0.3">
      <c r="A6" s="1"/>
      <c r="B6" s="8"/>
      <c r="C6" s="90" t="s">
        <v>40</v>
      </c>
      <c r="D6" s="91"/>
      <c r="E6" s="78" t="s">
        <v>15</v>
      </c>
      <c r="F6" s="79"/>
      <c r="G6" s="1"/>
      <c r="H6" s="1"/>
      <c r="I6" s="1"/>
      <c r="J6" s="1"/>
      <c r="K6" s="1"/>
      <c r="L6" s="1"/>
      <c r="M6" s="1"/>
      <c r="N6" s="1"/>
      <c r="O6" s="1"/>
    </row>
    <row r="7" spans="1:15" x14ac:dyDescent="0.3">
      <c r="A7" s="1"/>
      <c r="B7" s="9" t="s">
        <v>7</v>
      </c>
      <c r="C7" s="29" t="s">
        <v>13</v>
      </c>
      <c r="D7" s="27" t="s">
        <v>0</v>
      </c>
      <c r="E7" s="29" t="s">
        <v>14</v>
      </c>
      <c r="F7" s="28" t="s">
        <v>0</v>
      </c>
      <c r="G7" s="1"/>
      <c r="H7" s="1"/>
      <c r="I7" s="1"/>
      <c r="J7" s="1"/>
      <c r="K7" s="1"/>
      <c r="L7" s="1"/>
      <c r="M7" s="1"/>
      <c r="N7" s="1"/>
      <c r="O7" s="1"/>
    </row>
    <row r="8" spans="1:15" x14ac:dyDescent="0.3">
      <c r="A8" s="1"/>
      <c r="B8" s="10" t="s">
        <v>8</v>
      </c>
      <c r="C8" s="75">
        <v>7750</v>
      </c>
      <c r="D8" s="21">
        <f>C8/$C$13</f>
        <v>0.77500000000000002</v>
      </c>
      <c r="E8" s="5">
        <f>C8</f>
        <v>7750</v>
      </c>
      <c r="F8" s="11">
        <f t="shared" ref="F8:F13" si="0">E8/$E$13</f>
        <v>0.51666666666666672</v>
      </c>
      <c r="G8" s="1"/>
      <c r="H8" s="1"/>
      <c r="I8" s="1"/>
      <c r="J8" s="1"/>
      <c r="K8" s="1"/>
      <c r="L8" s="1"/>
      <c r="M8" s="1"/>
      <c r="N8" s="1"/>
      <c r="O8" s="1"/>
    </row>
    <row r="9" spans="1:15" x14ac:dyDescent="0.3">
      <c r="A9" s="1"/>
      <c r="B9" s="12" t="s">
        <v>9</v>
      </c>
      <c r="C9" s="6">
        <f>C10+C11</f>
        <v>2250</v>
      </c>
      <c r="D9" s="22">
        <f t="shared" ref="D9:D13" si="1">C9/$C$13</f>
        <v>0.22500000000000001</v>
      </c>
      <c r="E9" s="6">
        <f>E10+E11</f>
        <v>2250</v>
      </c>
      <c r="F9" s="13">
        <f t="shared" si="0"/>
        <v>0.15</v>
      </c>
      <c r="G9" s="1"/>
      <c r="H9" s="1"/>
      <c r="I9" s="1"/>
      <c r="J9" s="1"/>
      <c r="K9" s="1"/>
      <c r="L9" s="1"/>
      <c r="M9" s="1"/>
      <c r="N9" s="1"/>
      <c r="O9" s="1"/>
    </row>
    <row r="10" spans="1:15" x14ac:dyDescent="0.3">
      <c r="A10" s="1"/>
      <c r="B10" s="14" t="s">
        <v>10</v>
      </c>
      <c r="C10" s="76">
        <v>300</v>
      </c>
      <c r="D10" s="23">
        <f t="shared" si="1"/>
        <v>0.03</v>
      </c>
      <c r="E10" s="7">
        <f>C10</f>
        <v>300</v>
      </c>
      <c r="F10" s="15">
        <f t="shared" si="0"/>
        <v>0.02</v>
      </c>
      <c r="G10" s="1"/>
      <c r="H10" s="1"/>
      <c r="I10" s="1"/>
      <c r="J10" s="1"/>
      <c r="K10" s="1"/>
      <c r="L10" s="1"/>
      <c r="M10" s="1"/>
      <c r="N10" s="1"/>
      <c r="O10" s="1"/>
    </row>
    <row r="11" spans="1:15" x14ac:dyDescent="0.3">
      <c r="A11" s="1"/>
      <c r="B11" s="14" t="s">
        <v>11</v>
      </c>
      <c r="C11" s="76">
        <v>1950</v>
      </c>
      <c r="D11" s="23">
        <f t="shared" si="1"/>
        <v>0.19500000000000001</v>
      </c>
      <c r="E11" s="7">
        <f>C11</f>
        <v>1950</v>
      </c>
      <c r="F11" s="15">
        <f t="shared" si="0"/>
        <v>0.13</v>
      </c>
      <c r="G11" s="1"/>
      <c r="H11" s="1"/>
      <c r="I11" s="1"/>
      <c r="J11" s="1"/>
      <c r="K11" s="1"/>
      <c r="L11" s="1"/>
      <c r="M11" s="1"/>
      <c r="N11" s="1"/>
      <c r="O11" s="1"/>
    </row>
    <row r="12" spans="1:15" x14ac:dyDescent="0.3">
      <c r="A12" s="1"/>
      <c r="B12" s="16" t="s">
        <v>12</v>
      </c>
      <c r="C12" s="24">
        <v>0</v>
      </c>
      <c r="D12" s="25">
        <f t="shared" si="1"/>
        <v>0</v>
      </c>
      <c r="E12" s="77">
        <v>5000</v>
      </c>
      <c r="F12" s="17">
        <f t="shared" si="0"/>
        <v>0.33333333333333331</v>
      </c>
      <c r="G12" s="1"/>
      <c r="H12" s="1"/>
      <c r="I12" s="1"/>
      <c r="J12" s="1"/>
      <c r="K12" s="1"/>
      <c r="L12" s="1"/>
      <c r="M12" s="1"/>
      <c r="N12" s="1"/>
      <c r="O12" s="1"/>
    </row>
    <row r="13" spans="1:15" ht="14.4" thickBot="1" x14ac:dyDescent="0.35">
      <c r="A13" s="1"/>
      <c r="B13" s="18" t="s">
        <v>1</v>
      </c>
      <c r="C13" s="19">
        <f>C9+C8+C12</f>
        <v>10000</v>
      </c>
      <c r="D13" s="26">
        <f t="shared" si="1"/>
        <v>1</v>
      </c>
      <c r="E13" s="19">
        <f>E9+E8+E12</f>
        <v>15000</v>
      </c>
      <c r="F13" s="20">
        <f t="shared" si="0"/>
        <v>1</v>
      </c>
      <c r="G13" s="1"/>
      <c r="H13" s="1"/>
      <c r="I13" s="1"/>
      <c r="J13" s="1"/>
      <c r="K13" s="1"/>
      <c r="L13" s="1"/>
      <c r="M13" s="1"/>
      <c r="N13" s="1"/>
      <c r="O13" s="1"/>
    </row>
    <row r="14" spans="1:15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ht="14.4" thickBot="1" x14ac:dyDescent="0.3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x14ac:dyDescent="0.3">
      <c r="A16" s="1"/>
      <c r="B16" s="30" t="s">
        <v>16</v>
      </c>
      <c r="C16" s="73">
        <v>5000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x14ac:dyDescent="0.3">
      <c r="A17" s="1"/>
      <c r="B17" s="31" t="s">
        <v>6</v>
      </c>
      <c r="C17" s="74">
        <v>30000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x14ac:dyDescent="0.3">
      <c r="A18" s="1"/>
      <c r="B18" s="31" t="s">
        <v>18</v>
      </c>
      <c r="C18" s="35">
        <f>C16/E12</f>
        <v>1</v>
      </c>
      <c r="D18" s="1"/>
      <c r="E18" s="1"/>
      <c r="F18" s="1"/>
      <c r="G18" s="2"/>
      <c r="H18" s="1"/>
      <c r="I18" s="1"/>
      <c r="J18" s="1"/>
      <c r="K18" s="1"/>
      <c r="L18" s="1"/>
      <c r="M18" s="1"/>
      <c r="N18" s="1"/>
      <c r="O18" s="1"/>
    </row>
    <row r="19" spans="1:15" ht="14.4" thickBot="1" x14ac:dyDescent="0.35">
      <c r="A19" s="1"/>
      <c r="B19" s="32" t="s">
        <v>17</v>
      </c>
      <c r="C19" s="36">
        <f>C17/E13</f>
        <v>2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ht="14.4" thickBot="1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x14ac:dyDescent="0.3">
      <c r="A22" s="1"/>
      <c r="B22" s="63" t="s">
        <v>47</v>
      </c>
      <c r="C22" s="64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x14ac:dyDescent="0.3">
      <c r="A23" s="1"/>
      <c r="B23" s="54"/>
      <c r="C23" s="55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5" x14ac:dyDescent="0.3">
      <c r="A24" s="1"/>
      <c r="B24" s="56" t="s">
        <v>41</v>
      </c>
      <c r="C24" s="57">
        <f>C17*F12</f>
        <v>10000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 x14ac:dyDescent="0.3">
      <c r="A25" s="1"/>
      <c r="B25" s="31"/>
      <c r="C25" s="58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  <row r="26" spans="1:15" x14ac:dyDescent="0.3">
      <c r="A26" s="1"/>
      <c r="B26" s="56" t="s">
        <v>42</v>
      </c>
      <c r="C26" s="57">
        <f>C16*(1+C27)^C28</f>
        <v>5000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5" x14ac:dyDescent="0.3">
      <c r="A27" s="1"/>
      <c r="B27" s="31" t="s">
        <v>19</v>
      </c>
      <c r="C27" s="68">
        <v>0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15" x14ac:dyDescent="0.3">
      <c r="A28" s="1"/>
      <c r="B28" s="31" t="s">
        <v>20</v>
      </c>
      <c r="C28" s="67">
        <v>5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1:15" x14ac:dyDescent="0.3">
      <c r="A29" s="1"/>
      <c r="B29" s="54" t="s">
        <v>2</v>
      </c>
      <c r="C29" s="59">
        <f>MIN(C26,C17)</f>
        <v>5000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</row>
    <row r="30" spans="1:15" x14ac:dyDescent="0.3">
      <c r="A30" s="1"/>
      <c r="B30" s="31"/>
      <c r="C30" s="58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</row>
    <row r="31" spans="1:15" x14ac:dyDescent="0.3">
      <c r="A31" s="1"/>
      <c r="B31" s="31"/>
      <c r="C31" s="58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5" x14ac:dyDescent="0.3">
      <c r="A32" s="1"/>
      <c r="B32" s="56" t="s">
        <v>43</v>
      </c>
      <c r="C32" s="57">
        <f>IF(C17&lt;=C16,C17,C16+(C17-C16)*F12)</f>
        <v>13333.333333333332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 ht="14.4" thickBot="1" x14ac:dyDescent="0.35">
      <c r="A33" s="1"/>
      <c r="B33" s="31"/>
      <c r="C33" s="58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 x14ac:dyDescent="0.3">
      <c r="A34" s="1"/>
      <c r="B34" s="31"/>
      <c r="C34" s="58"/>
      <c r="D34" s="1"/>
      <c r="E34" s="1"/>
      <c r="F34" s="1"/>
      <c r="G34" s="47"/>
      <c r="H34" s="48" t="s">
        <v>36</v>
      </c>
      <c r="I34" s="49" t="s">
        <v>3</v>
      </c>
      <c r="J34" s="49" t="s">
        <v>37</v>
      </c>
      <c r="K34" s="49" t="s">
        <v>38</v>
      </c>
      <c r="L34" s="49" t="s">
        <v>39</v>
      </c>
      <c r="M34" s="49" t="s">
        <v>4</v>
      </c>
      <c r="N34" s="50" t="s">
        <v>5</v>
      </c>
      <c r="O34" s="1"/>
    </row>
    <row r="35" spans="1:15" x14ac:dyDescent="0.3">
      <c r="A35" s="1"/>
      <c r="B35" s="56" t="s">
        <v>44</v>
      </c>
      <c r="C35" s="57">
        <f>IF(C39&gt;=C16*C37,C39,C36)</f>
        <v>13333.333333333332</v>
      </c>
      <c r="D35" s="1"/>
      <c r="E35" s="1"/>
      <c r="F35" s="1"/>
      <c r="G35" s="31" t="s">
        <v>34</v>
      </c>
      <c r="H35" s="70">
        <v>0</v>
      </c>
      <c r="I35" s="71">
        <v>0</v>
      </c>
      <c r="J35" s="71">
        <v>0</v>
      </c>
      <c r="K35" s="71">
        <v>0</v>
      </c>
      <c r="L35" s="71">
        <v>0</v>
      </c>
      <c r="M35" s="71">
        <v>1</v>
      </c>
      <c r="N35" s="72">
        <v>0</v>
      </c>
      <c r="O35" s="1"/>
    </row>
    <row r="36" spans="1:15" x14ac:dyDescent="0.3">
      <c r="A36" s="1"/>
      <c r="B36" s="31" t="s">
        <v>22</v>
      </c>
      <c r="C36" s="60">
        <f>C32</f>
        <v>13333.333333333332</v>
      </c>
      <c r="D36" s="1"/>
      <c r="E36" s="1"/>
      <c r="F36" s="1"/>
      <c r="G36" s="69">
        <v>0</v>
      </c>
      <c r="H36" s="37">
        <f>$C$24*H35</f>
        <v>0</v>
      </c>
      <c r="I36" s="34">
        <f>$C$29*I35</f>
        <v>0</v>
      </c>
      <c r="J36" s="34">
        <f>$C$32*J35</f>
        <v>0</v>
      </c>
      <c r="K36" s="34">
        <f>$C$35*K35</f>
        <v>0</v>
      </c>
      <c r="L36" s="34">
        <f>$C$42*L35</f>
        <v>0</v>
      </c>
      <c r="M36" s="34">
        <f>$C$50*M35</f>
        <v>12666.666666666666</v>
      </c>
      <c r="N36" s="43">
        <f>C19*N35</f>
        <v>0</v>
      </c>
      <c r="O36" s="1"/>
    </row>
    <row r="37" spans="1:15" ht="14.4" thickBot="1" x14ac:dyDescent="0.35">
      <c r="A37" s="1"/>
      <c r="B37" s="31" t="s">
        <v>32</v>
      </c>
      <c r="C37" s="66">
        <v>5</v>
      </c>
      <c r="D37" s="1"/>
      <c r="E37" s="1"/>
      <c r="F37" s="1"/>
      <c r="G37" s="44" t="s">
        <v>35</v>
      </c>
      <c r="H37" s="45"/>
      <c r="I37" s="45"/>
      <c r="J37" s="45"/>
      <c r="K37" s="45"/>
      <c r="L37" s="45"/>
      <c r="M37" s="45"/>
      <c r="N37" s="46"/>
      <c r="O37" s="1"/>
    </row>
    <row r="38" spans="1:15" x14ac:dyDescent="0.3">
      <c r="A38" s="1"/>
      <c r="B38" s="31" t="s">
        <v>33</v>
      </c>
      <c r="C38" s="60">
        <f>C37*C16/F12</f>
        <v>75000</v>
      </c>
      <c r="D38" s="1"/>
      <c r="E38" s="1"/>
      <c r="F38" s="1"/>
      <c r="G38" s="69">
        <v>1000</v>
      </c>
      <c r="H38" s="51">
        <f>H36</f>
        <v>0</v>
      </c>
      <c r="I38" s="52">
        <f>I36</f>
        <v>0</v>
      </c>
      <c r="J38" s="52">
        <f>J36</f>
        <v>0</v>
      </c>
      <c r="K38" s="52">
        <f t="shared" ref="K38:N38" si="2">K36</f>
        <v>0</v>
      </c>
      <c r="L38" s="52">
        <f t="shared" si="2"/>
        <v>0</v>
      </c>
      <c r="M38" s="52">
        <f t="shared" si="2"/>
        <v>12666.666666666666</v>
      </c>
      <c r="N38" s="53">
        <f t="shared" si="2"/>
        <v>0</v>
      </c>
      <c r="O38" s="1"/>
    </row>
    <row r="39" spans="1:15" x14ac:dyDescent="0.3">
      <c r="A39" s="1"/>
      <c r="B39" s="54" t="s">
        <v>23</v>
      </c>
      <c r="C39" s="59">
        <f>C19*E12</f>
        <v>10000</v>
      </c>
      <c r="D39" s="1"/>
      <c r="E39" s="1"/>
      <c r="F39" s="1"/>
      <c r="G39" s="38">
        <f>G36</f>
        <v>0</v>
      </c>
      <c r="H39" s="33">
        <f t="dataTable" ref="H39:N57" dt2D="0" dtr="0" r1="C17"/>
        <v>0</v>
      </c>
      <c r="I39" s="33">
        <v>0</v>
      </c>
      <c r="J39" s="33">
        <v>0</v>
      </c>
      <c r="K39" s="33">
        <v>0</v>
      </c>
      <c r="L39" s="33">
        <v>0</v>
      </c>
      <c r="M39" s="33">
        <v>0</v>
      </c>
      <c r="N39" s="39">
        <v>0</v>
      </c>
      <c r="O39" s="1"/>
    </row>
    <row r="40" spans="1:15" x14ac:dyDescent="0.3">
      <c r="A40" s="1"/>
      <c r="B40" s="31"/>
      <c r="C40" s="58"/>
      <c r="D40" s="1"/>
      <c r="E40" s="1"/>
      <c r="F40" s="1"/>
      <c r="G40" s="38">
        <f t="shared" ref="G40:G57" si="3">G39+$G$38</f>
        <v>1000</v>
      </c>
      <c r="H40" s="33">
        <v>0</v>
      </c>
      <c r="I40" s="33">
        <v>0</v>
      </c>
      <c r="J40" s="33">
        <v>0</v>
      </c>
      <c r="K40" s="33">
        <v>0</v>
      </c>
      <c r="L40" s="33">
        <v>0</v>
      </c>
      <c r="M40" s="33">
        <v>1000</v>
      </c>
      <c r="N40" s="39">
        <v>0</v>
      </c>
      <c r="O40" s="1"/>
    </row>
    <row r="41" spans="1:15" x14ac:dyDescent="0.3">
      <c r="A41" s="1"/>
      <c r="B41" s="31"/>
      <c r="C41" s="58"/>
      <c r="D41" s="3"/>
      <c r="E41" s="1"/>
      <c r="F41" s="1"/>
      <c r="G41" s="38">
        <f t="shared" si="3"/>
        <v>2000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3">
        <v>2000</v>
      </c>
      <c r="N41" s="39">
        <v>0</v>
      </c>
      <c r="O41" s="1"/>
    </row>
    <row r="42" spans="1:15" x14ac:dyDescent="0.3">
      <c r="A42" s="1"/>
      <c r="B42" s="56" t="s">
        <v>45</v>
      </c>
      <c r="C42" s="57" cm="1">
        <f t="array" ref="C42">_xlfn.IFS(C43&lt;=C46,C43,C17&lt;=C45,C46,C17&gt;C45,C17*F12)</f>
        <v>13333.333333333332</v>
      </c>
      <c r="D42" s="1"/>
      <c r="E42" s="1"/>
      <c r="F42" s="1"/>
      <c r="G42" s="38">
        <f t="shared" si="3"/>
        <v>3000</v>
      </c>
      <c r="H42" s="33">
        <v>0</v>
      </c>
      <c r="I42" s="33">
        <v>0</v>
      </c>
      <c r="J42" s="33">
        <v>0</v>
      </c>
      <c r="K42" s="33">
        <v>0</v>
      </c>
      <c r="L42" s="33">
        <v>0</v>
      </c>
      <c r="M42" s="33">
        <v>3000</v>
      </c>
      <c r="N42" s="39">
        <v>0</v>
      </c>
      <c r="O42" s="1"/>
    </row>
    <row r="43" spans="1:15" x14ac:dyDescent="0.3">
      <c r="A43" s="1"/>
      <c r="B43" s="31" t="s">
        <v>21</v>
      </c>
      <c r="C43" s="60">
        <f>C32</f>
        <v>13333.333333333332</v>
      </c>
      <c r="D43" s="1"/>
      <c r="E43" s="1"/>
      <c r="F43" s="1"/>
      <c r="G43" s="38">
        <f t="shared" si="3"/>
        <v>4000</v>
      </c>
      <c r="H43" s="33">
        <v>0</v>
      </c>
      <c r="I43" s="33">
        <v>0</v>
      </c>
      <c r="J43" s="33">
        <v>0</v>
      </c>
      <c r="K43" s="33">
        <v>0</v>
      </c>
      <c r="L43" s="33">
        <v>0</v>
      </c>
      <c r="M43" s="33">
        <v>4000</v>
      </c>
      <c r="N43" s="39">
        <v>0</v>
      </c>
      <c r="O43" s="1"/>
    </row>
    <row r="44" spans="1:15" x14ac:dyDescent="0.3">
      <c r="A44" s="1"/>
      <c r="B44" s="31" t="s">
        <v>49</v>
      </c>
      <c r="C44" s="66">
        <v>4</v>
      </c>
      <c r="D44" s="1"/>
      <c r="E44" s="1"/>
      <c r="F44" s="1"/>
      <c r="G44" s="38">
        <f t="shared" si="3"/>
        <v>5000</v>
      </c>
      <c r="H44" s="33">
        <v>0</v>
      </c>
      <c r="I44" s="33">
        <v>0</v>
      </c>
      <c r="J44" s="33">
        <v>0</v>
      </c>
      <c r="K44" s="33">
        <v>0</v>
      </c>
      <c r="L44" s="33">
        <v>0</v>
      </c>
      <c r="M44" s="33">
        <v>5000</v>
      </c>
      <c r="N44" s="39">
        <v>0</v>
      </c>
      <c r="O44" s="1"/>
    </row>
    <row r="45" spans="1:15" x14ac:dyDescent="0.3">
      <c r="A45" s="1"/>
      <c r="B45" s="31" t="s">
        <v>25</v>
      </c>
      <c r="C45" s="60">
        <f>C44*E13*C18</f>
        <v>60000</v>
      </c>
      <c r="D45" s="1"/>
      <c r="E45" s="1"/>
      <c r="F45" s="1"/>
      <c r="G45" s="38">
        <f t="shared" si="3"/>
        <v>6000</v>
      </c>
      <c r="H45" s="33">
        <v>0</v>
      </c>
      <c r="I45" s="33">
        <v>0</v>
      </c>
      <c r="J45" s="33">
        <v>0</v>
      </c>
      <c r="K45" s="33">
        <v>0</v>
      </c>
      <c r="L45" s="33">
        <v>0</v>
      </c>
      <c r="M45" s="33">
        <v>5000</v>
      </c>
      <c r="N45" s="39">
        <v>0</v>
      </c>
      <c r="O45" s="1"/>
    </row>
    <row r="46" spans="1:15" x14ac:dyDescent="0.3">
      <c r="A46" s="1"/>
      <c r="B46" s="31" t="s">
        <v>26</v>
      </c>
      <c r="C46" s="60">
        <f>C45*F12</f>
        <v>20000</v>
      </c>
      <c r="D46" s="1"/>
      <c r="E46" s="1"/>
      <c r="F46" s="1"/>
      <c r="G46" s="38">
        <f t="shared" si="3"/>
        <v>7000</v>
      </c>
      <c r="H46" s="33">
        <v>0</v>
      </c>
      <c r="I46" s="33">
        <v>0</v>
      </c>
      <c r="J46" s="33">
        <v>0</v>
      </c>
      <c r="K46" s="33">
        <v>0</v>
      </c>
      <c r="L46" s="33">
        <v>0</v>
      </c>
      <c r="M46" s="33">
        <v>5000</v>
      </c>
      <c r="N46" s="39">
        <v>0</v>
      </c>
      <c r="O46" s="1"/>
    </row>
    <row r="47" spans="1:15" x14ac:dyDescent="0.3">
      <c r="A47" s="1"/>
      <c r="B47" s="54" t="s">
        <v>24</v>
      </c>
      <c r="C47" s="59">
        <f>((C46-C16)/F12)+C16</f>
        <v>50000</v>
      </c>
      <c r="D47" s="1"/>
      <c r="E47" s="1"/>
      <c r="F47" s="1"/>
      <c r="G47" s="38">
        <f t="shared" si="3"/>
        <v>8000</v>
      </c>
      <c r="H47" s="33">
        <v>0</v>
      </c>
      <c r="I47" s="33">
        <v>0</v>
      </c>
      <c r="J47" s="33">
        <v>0</v>
      </c>
      <c r="K47" s="33">
        <v>0</v>
      </c>
      <c r="L47" s="33">
        <v>0</v>
      </c>
      <c r="M47" s="33">
        <v>5333.333333333333</v>
      </c>
      <c r="N47" s="39">
        <v>0</v>
      </c>
      <c r="O47" s="1"/>
    </row>
    <row r="48" spans="1:15" x14ac:dyDescent="0.3">
      <c r="A48" s="1"/>
      <c r="B48" s="31"/>
      <c r="C48" s="58"/>
      <c r="D48" s="1"/>
      <c r="E48" s="1"/>
      <c r="F48" s="1"/>
      <c r="G48" s="38">
        <f t="shared" si="3"/>
        <v>9000</v>
      </c>
      <c r="H48" s="33">
        <v>0</v>
      </c>
      <c r="I48" s="33">
        <v>0</v>
      </c>
      <c r="J48" s="33">
        <v>0</v>
      </c>
      <c r="K48" s="33">
        <v>0</v>
      </c>
      <c r="L48" s="33">
        <v>0</v>
      </c>
      <c r="M48" s="33">
        <v>5666.6666666666661</v>
      </c>
      <c r="N48" s="39">
        <v>0</v>
      </c>
      <c r="O48" s="1"/>
    </row>
    <row r="49" spans="1:15" x14ac:dyDescent="0.3">
      <c r="A49" s="1"/>
      <c r="B49" s="31"/>
      <c r="C49" s="58"/>
      <c r="D49" s="1"/>
      <c r="E49" s="1"/>
      <c r="F49" s="1"/>
      <c r="G49" s="38">
        <f t="shared" si="3"/>
        <v>10000</v>
      </c>
      <c r="H49" s="33">
        <v>0</v>
      </c>
      <c r="I49" s="33">
        <v>0</v>
      </c>
      <c r="J49" s="33">
        <v>0</v>
      </c>
      <c r="K49" s="33">
        <v>0</v>
      </c>
      <c r="L49" s="33">
        <v>0</v>
      </c>
      <c r="M49" s="33">
        <v>6000</v>
      </c>
      <c r="N49" s="39">
        <v>0</v>
      </c>
      <c r="O49" s="1"/>
    </row>
    <row r="50" spans="1:15" x14ac:dyDescent="0.3">
      <c r="A50" s="1"/>
      <c r="B50" s="56" t="s">
        <v>46</v>
      </c>
      <c r="C50" s="57">
        <f>C52+C57</f>
        <v>12666.666666666666</v>
      </c>
      <c r="D50" s="1"/>
      <c r="E50" s="1"/>
      <c r="F50" s="1"/>
      <c r="G50" s="38">
        <f t="shared" si="3"/>
        <v>11000</v>
      </c>
      <c r="H50" s="33">
        <v>0</v>
      </c>
      <c r="I50" s="33">
        <v>0</v>
      </c>
      <c r="J50" s="33">
        <v>0</v>
      </c>
      <c r="K50" s="33">
        <v>0</v>
      </c>
      <c r="L50" s="33">
        <v>0</v>
      </c>
      <c r="M50" s="33">
        <v>6333.333333333333</v>
      </c>
      <c r="N50" s="39">
        <v>0</v>
      </c>
      <c r="O50" s="1"/>
    </row>
    <row r="51" spans="1:15" x14ac:dyDescent="0.3">
      <c r="A51" s="1"/>
      <c r="B51" s="31" t="s">
        <v>30</v>
      </c>
      <c r="C51" s="65">
        <f>C16*80%</f>
        <v>4000</v>
      </c>
      <c r="D51" s="1"/>
      <c r="E51" s="1"/>
      <c r="F51" s="1"/>
      <c r="G51" s="38">
        <f t="shared" si="3"/>
        <v>12000</v>
      </c>
      <c r="H51" s="33">
        <v>0</v>
      </c>
      <c r="I51" s="33">
        <v>0</v>
      </c>
      <c r="J51" s="33">
        <v>0</v>
      </c>
      <c r="K51" s="33">
        <v>0</v>
      </c>
      <c r="L51" s="33">
        <v>0</v>
      </c>
      <c r="M51" s="33">
        <v>6666.6666666666661</v>
      </c>
      <c r="N51" s="39">
        <v>0</v>
      </c>
      <c r="O51" s="1"/>
    </row>
    <row r="52" spans="1:15" x14ac:dyDescent="0.3">
      <c r="A52" s="1"/>
      <c r="B52" s="31" t="s">
        <v>31</v>
      </c>
      <c r="C52" s="60">
        <f>MIN(C17,C51)</f>
        <v>4000</v>
      </c>
      <c r="D52" s="1"/>
      <c r="E52" s="1"/>
      <c r="F52" s="1"/>
      <c r="G52" s="38">
        <f t="shared" si="3"/>
        <v>13000</v>
      </c>
      <c r="H52" s="33">
        <v>0</v>
      </c>
      <c r="I52" s="33">
        <v>0</v>
      </c>
      <c r="J52" s="33">
        <v>0</v>
      </c>
      <c r="K52" s="33">
        <v>0</v>
      </c>
      <c r="L52" s="33">
        <v>0</v>
      </c>
      <c r="M52" s="33">
        <v>7000</v>
      </c>
      <c r="N52" s="39">
        <v>0</v>
      </c>
      <c r="O52" s="1"/>
    </row>
    <row r="53" spans="1:15" x14ac:dyDescent="0.3">
      <c r="A53" s="1"/>
      <c r="B53" s="61" t="s">
        <v>27</v>
      </c>
      <c r="C53" s="65">
        <f>C16*20%</f>
        <v>1000</v>
      </c>
      <c r="D53" s="1"/>
      <c r="E53" s="1"/>
      <c r="F53" s="1"/>
      <c r="G53" s="38">
        <f t="shared" si="3"/>
        <v>14000</v>
      </c>
      <c r="H53" s="33">
        <v>0</v>
      </c>
      <c r="I53" s="33">
        <v>0</v>
      </c>
      <c r="J53" s="33">
        <v>0</v>
      </c>
      <c r="K53" s="33">
        <v>0</v>
      </c>
      <c r="L53" s="33">
        <v>0</v>
      </c>
      <c r="M53" s="33">
        <v>7333.333333333333</v>
      </c>
      <c r="N53" s="39">
        <v>0</v>
      </c>
      <c r="O53" s="1"/>
    </row>
    <row r="54" spans="1:15" x14ac:dyDescent="0.3">
      <c r="A54" s="1"/>
      <c r="B54" s="61" t="s">
        <v>24</v>
      </c>
      <c r="C54" s="60">
        <f>C53+C51</f>
        <v>5000</v>
      </c>
      <c r="D54" s="1"/>
      <c r="E54" s="1"/>
      <c r="F54" s="1"/>
      <c r="G54" s="38">
        <f t="shared" si="3"/>
        <v>15000</v>
      </c>
      <c r="H54" s="33">
        <v>0</v>
      </c>
      <c r="I54" s="33">
        <v>0</v>
      </c>
      <c r="J54" s="33">
        <v>0</v>
      </c>
      <c r="K54" s="33">
        <v>0</v>
      </c>
      <c r="L54" s="33">
        <v>0</v>
      </c>
      <c r="M54" s="33">
        <v>7666.6666666666661</v>
      </c>
      <c r="N54" s="39">
        <v>0</v>
      </c>
      <c r="O54" s="1"/>
    </row>
    <row r="55" spans="1:15" x14ac:dyDescent="0.3">
      <c r="A55" s="1"/>
      <c r="B55" s="61" t="str">
        <f>B17</f>
        <v>ღირებულება გასვლისას</v>
      </c>
      <c r="C55" s="60">
        <f>C17</f>
        <v>30000</v>
      </c>
      <c r="D55" s="4"/>
      <c r="E55" s="1"/>
      <c r="F55" s="1"/>
      <c r="G55" s="38">
        <f t="shared" si="3"/>
        <v>16000</v>
      </c>
      <c r="H55" s="33">
        <v>0</v>
      </c>
      <c r="I55" s="33">
        <v>0</v>
      </c>
      <c r="J55" s="33">
        <v>0</v>
      </c>
      <c r="K55" s="33">
        <v>0</v>
      </c>
      <c r="L55" s="33">
        <v>0</v>
      </c>
      <c r="M55" s="33">
        <v>8000</v>
      </c>
      <c r="N55" s="39">
        <v>0</v>
      </c>
      <c r="O55" s="1"/>
    </row>
    <row r="56" spans="1:15" x14ac:dyDescent="0.3">
      <c r="A56" s="1"/>
      <c r="B56" s="61" t="s">
        <v>28</v>
      </c>
      <c r="C56" s="60">
        <f>C53/F12+C51</f>
        <v>7000</v>
      </c>
      <c r="D56" s="1"/>
      <c r="E56" s="1"/>
      <c r="F56" s="1"/>
      <c r="G56" s="38">
        <f t="shared" si="3"/>
        <v>17000</v>
      </c>
      <c r="H56" s="33">
        <v>0</v>
      </c>
      <c r="I56" s="33">
        <v>0</v>
      </c>
      <c r="J56" s="33">
        <v>0</v>
      </c>
      <c r="K56" s="33">
        <v>0</v>
      </c>
      <c r="L56" s="33">
        <v>0</v>
      </c>
      <c r="M56" s="33">
        <v>8333.3333333333321</v>
      </c>
      <c r="N56" s="39">
        <v>0</v>
      </c>
      <c r="O56" s="1"/>
    </row>
    <row r="57" spans="1:15" ht="14.4" thickBot="1" x14ac:dyDescent="0.35">
      <c r="A57" s="1"/>
      <c r="B57" s="32" t="s">
        <v>29</v>
      </c>
      <c r="C57" s="62" cm="1">
        <f t="array" ref="C57">_xlfn.IFS(C17&lt;=C51,0,C17&lt;=C54,C17-C51,C17&lt;=C56,C53,C17&gt;C56,(C17-C56)*F12+C53)</f>
        <v>8666.6666666666661</v>
      </c>
      <c r="D57" s="1"/>
      <c r="E57" s="1"/>
      <c r="F57" s="1"/>
      <c r="G57" s="40">
        <f t="shared" si="3"/>
        <v>18000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8666.6666666666661</v>
      </c>
      <c r="N57" s="42">
        <v>0</v>
      </c>
      <c r="O57" s="1"/>
    </row>
    <row r="58" spans="1:15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</sheetData>
  <mergeCells count="3">
    <mergeCell ref="E6:F6"/>
    <mergeCell ref="C6:D6"/>
    <mergeCell ref="B2:F4"/>
  </mergeCells>
  <phoneticPr fontId="2" type="noConversion"/>
  <conditionalFormatting sqref="H35:N35">
    <cfRule type="iconSet" priority="1">
      <iconSet iconSet="3Symbols2" showValue="0">
        <cfvo type="percent" val="0"/>
        <cfvo type="percent" val="33"/>
        <cfvo type="percent" val="67"/>
      </iconSet>
    </cfRule>
  </conditionalFormatting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Exit Diagrams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2024-09-27T14:05:12Z</dcterms:modified>
</cp:coreProperties>
</file>