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464" documentId="11_4B763CAEC5410332885018EA4D192A0D03343D79" xr6:coauthVersionLast="47" xr6:coauthVersionMax="47" xr10:uidLastSave="{2E1E8829-FECA-43EB-BAFA-2B43EFA0384E}"/>
  <bookViews>
    <workbookView xWindow="-108" yWindow="-108" windowWidth="23256" windowHeight="12456" activeTab="2" xr2:uid="{00000000-000D-0000-FFFF-FFFF00000000}"/>
  </bookViews>
  <sheets>
    <sheet name="Scenario Projections" sheetId="1" r:id="rId1"/>
    <sheet name="Surplus-Deficit Estimates" sheetId="2" r:id="rId2"/>
    <sheet name="Payout Decis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F31" i="3"/>
  <c r="C31" i="3"/>
  <c r="I28" i="3"/>
  <c r="F28" i="3"/>
  <c r="C28" i="3"/>
  <c r="I27" i="3"/>
  <c r="F27" i="3"/>
  <c r="I29" i="3"/>
  <c r="F29" i="3"/>
  <c r="C29" i="3"/>
  <c r="I32" i="3"/>
  <c r="F32" i="3"/>
  <c r="C32" i="3"/>
  <c r="I22" i="3"/>
  <c r="F22" i="3"/>
  <c r="C22" i="3"/>
  <c r="I21" i="3"/>
  <c r="F21" i="3"/>
  <c r="C21" i="3"/>
  <c r="C19" i="3"/>
  <c r="F19" i="3" s="1"/>
  <c r="G34" i="2"/>
  <c r="F34" i="2"/>
  <c r="E34" i="2"/>
  <c r="D34" i="2"/>
  <c r="C34" i="2"/>
  <c r="G22" i="2"/>
  <c r="F22" i="2"/>
  <c r="E22" i="2"/>
  <c r="D22" i="2"/>
  <c r="C22" i="2"/>
  <c r="D10" i="2"/>
  <c r="D12" i="2" s="1"/>
  <c r="E4" i="2" s="1"/>
  <c r="E10" i="2"/>
  <c r="F10" i="2"/>
  <c r="G10" i="2"/>
  <c r="G7" i="2" s="1"/>
  <c r="C10" i="2"/>
  <c r="C7" i="2" s="1"/>
  <c r="H11" i="3"/>
  <c r="H6" i="3"/>
  <c r="E11" i="3"/>
  <c r="E10" i="3"/>
  <c r="F10" i="3" s="1"/>
  <c r="I10" i="3" s="1"/>
  <c r="E9" i="3"/>
  <c r="F9" i="3" s="1"/>
  <c r="I9" i="3" s="1"/>
  <c r="E8" i="3"/>
  <c r="F8" i="3" s="1"/>
  <c r="I8" i="3" s="1"/>
  <c r="E7" i="3"/>
  <c r="F7" i="3" s="1"/>
  <c r="I7" i="3" s="1"/>
  <c r="E6" i="3"/>
  <c r="F6" i="3" s="1"/>
  <c r="C10" i="3"/>
  <c r="C9" i="3"/>
  <c r="C8" i="3"/>
  <c r="C7" i="3"/>
  <c r="C6" i="3"/>
  <c r="H2" i="3"/>
  <c r="E2" i="3"/>
  <c r="I14" i="2"/>
  <c r="D14" i="2"/>
  <c r="E14" i="2"/>
  <c r="F14" i="2"/>
  <c r="G14" i="2"/>
  <c r="C14" i="2"/>
  <c r="E7" i="2"/>
  <c r="F7" i="2"/>
  <c r="D16" i="2"/>
  <c r="G28" i="2"/>
  <c r="G32" i="2" s="1"/>
  <c r="D28" i="2"/>
  <c r="D32" i="2" s="1"/>
  <c r="D36" i="2"/>
  <c r="E28" i="2" s="1"/>
  <c r="E32" i="2" s="1"/>
  <c r="E36" i="2"/>
  <c r="F28" i="2" s="1"/>
  <c r="F32" i="2" s="1"/>
  <c r="F36" i="2"/>
  <c r="G36" i="2"/>
  <c r="C36" i="2"/>
  <c r="E31" i="2"/>
  <c r="C32" i="2"/>
  <c r="D31" i="2"/>
  <c r="F31" i="2"/>
  <c r="G31" i="2"/>
  <c r="C31" i="2"/>
  <c r="E29" i="2"/>
  <c r="F29" i="2"/>
  <c r="G29" i="2"/>
  <c r="D29" i="2"/>
  <c r="C29" i="2"/>
  <c r="C28" i="2"/>
  <c r="D27" i="2"/>
  <c r="E27" i="2"/>
  <c r="F27" i="2"/>
  <c r="G27" i="2"/>
  <c r="C27" i="2"/>
  <c r="I31" i="2"/>
  <c r="I30" i="2"/>
  <c r="D24" i="2"/>
  <c r="E16" i="2" s="1"/>
  <c r="E20" i="2" s="1"/>
  <c r="E23" i="2" s="1"/>
  <c r="E24" i="2" s="1"/>
  <c r="F16" i="2" s="1"/>
  <c r="F24" i="2"/>
  <c r="G16" i="2" s="1"/>
  <c r="G24" i="2"/>
  <c r="C24" i="2"/>
  <c r="D19" i="2"/>
  <c r="E19" i="2"/>
  <c r="F19" i="2"/>
  <c r="G19" i="2"/>
  <c r="I19" i="2" s="1"/>
  <c r="C19" i="2"/>
  <c r="I18" i="2"/>
  <c r="I6" i="2"/>
  <c r="C17" i="2"/>
  <c r="C16" i="2"/>
  <c r="D5" i="2"/>
  <c r="D17" i="2" s="1"/>
  <c r="E5" i="2"/>
  <c r="E17" i="2" s="1"/>
  <c r="F5" i="2"/>
  <c r="F17" i="2" s="1"/>
  <c r="G5" i="2"/>
  <c r="G17" i="2" s="1"/>
  <c r="C5" i="2"/>
  <c r="D3" i="2"/>
  <c r="E3" i="2"/>
  <c r="F3" i="2"/>
  <c r="G3" i="2"/>
  <c r="C3" i="2"/>
  <c r="C15" i="2" s="1"/>
  <c r="I21" i="1"/>
  <c r="E21" i="1"/>
  <c r="F21" i="1"/>
  <c r="G21" i="1"/>
  <c r="H21" i="1"/>
  <c r="D21" i="1"/>
  <c r="I20" i="1"/>
  <c r="G20" i="1"/>
  <c r="H20" i="1"/>
  <c r="F20" i="1"/>
  <c r="E20" i="1"/>
  <c r="I19" i="1"/>
  <c r="F19" i="1"/>
  <c r="G19" i="1"/>
  <c r="H19" i="1"/>
  <c r="E19" i="1"/>
  <c r="D20" i="1"/>
  <c r="D19" i="1"/>
  <c r="I17" i="1"/>
  <c r="I16" i="1"/>
  <c r="I14" i="1"/>
  <c r="I13" i="1"/>
  <c r="I11" i="1"/>
  <c r="I8" i="1"/>
  <c r="I10" i="1"/>
  <c r="I7" i="1"/>
  <c r="I4" i="1"/>
  <c r="I5" i="1"/>
  <c r="I3" i="1"/>
  <c r="I19" i="3" l="1"/>
  <c r="I23" i="3" s="1"/>
  <c r="I6" i="3"/>
  <c r="I11" i="3" s="1"/>
  <c r="I20" i="3" s="1"/>
  <c r="F11" i="3"/>
  <c r="F20" i="3" s="1"/>
  <c r="F23" i="3" s="1"/>
  <c r="C11" i="3"/>
  <c r="C20" i="3" s="1"/>
  <c r="C23" i="3" s="1"/>
  <c r="G20" i="2"/>
  <c r="C20" i="2"/>
  <c r="D7" i="2"/>
  <c r="I7" i="2"/>
  <c r="F20" i="2"/>
  <c r="I29" i="2"/>
  <c r="I32" i="2" s="1"/>
  <c r="I27" i="2"/>
  <c r="D20" i="2"/>
  <c r="G15" i="2"/>
  <c r="F15" i="2"/>
  <c r="E15" i="2"/>
  <c r="D15" i="2"/>
  <c r="I3" i="2"/>
  <c r="I17" i="2"/>
  <c r="I20" i="2" s="1"/>
  <c r="I15" i="2"/>
  <c r="E12" i="2"/>
  <c r="F4" i="2" s="1"/>
  <c r="F8" i="2" s="1"/>
  <c r="E8" i="2"/>
  <c r="G12" i="2"/>
  <c r="F12" i="2"/>
  <c r="G4" i="2" s="1"/>
  <c r="G8" i="2" s="1"/>
  <c r="I5" i="2"/>
  <c r="I8" i="2" s="1"/>
  <c r="C12" i="2" l="1"/>
  <c r="D4" i="2" s="1"/>
  <c r="D8" i="2" s="1"/>
  <c r="C8" i="2"/>
</calcChain>
</file>

<file path=xl/sharedStrings.xml><?xml version="1.0" encoding="utf-8"?>
<sst xmlns="http://schemas.openxmlformats.org/spreadsheetml/2006/main" count="84" uniqueCount="44">
  <si>
    <t>EBITDA</t>
  </si>
  <si>
    <t>SUM</t>
  </si>
  <si>
    <t>Base case scena rio</t>
  </si>
  <si>
    <t>2020-2024</t>
  </si>
  <si>
    <t>Net debt. beginning of year</t>
  </si>
  <si>
    <t>Interest.after-tax</t>
  </si>
  <si>
    <t>Target net debt EOY @ 2.5x EBITDA</t>
  </si>
  <si>
    <t>Excess debt</t>
  </si>
  <si>
    <t>Competitive-disruption   scenario</t>
  </si>
  <si>
    <t>Add:Target net debt. end of year@ 2.5x EBITDA2</t>
  </si>
  <si>
    <t>Target net debt. end of year</t>
  </si>
  <si>
    <t>Net debt. end of year</t>
  </si>
  <si>
    <t>Economic-downturn  scenario</t>
  </si>
  <si>
    <t>Base</t>
  </si>
  <si>
    <t>Competitive-disruption impact</t>
  </si>
  <si>
    <t>Economic-downturn  impact</t>
  </si>
  <si>
    <t>Capital expenditures</t>
  </si>
  <si>
    <t>Acquisitions</t>
  </si>
  <si>
    <t>Divestments</t>
  </si>
  <si>
    <t>Operating taxes</t>
  </si>
  <si>
    <t>FCF from operations</t>
  </si>
  <si>
    <t>Cash surplus paid out to equity (cash deficit funded with debt)</t>
  </si>
  <si>
    <t>Add:Target net debt. end of year@ 2.5x EBITDA</t>
  </si>
  <si>
    <t>Cash deficit funded with debt</t>
  </si>
  <si>
    <t>Scenario</t>
  </si>
  <si>
    <t>impact</t>
  </si>
  <si>
    <t>Step 1</t>
  </si>
  <si>
    <t>Future cash flow from operations</t>
  </si>
  <si>
    <t>Step 2</t>
  </si>
  <si>
    <t>Develop capital structure target</t>
  </si>
  <si>
    <t>Net debt/EBITDA target</t>
  </si>
  <si>
    <t>Step 3</t>
  </si>
  <si>
    <t>Interest. after taxes</t>
  </si>
  <si>
    <t>Cash surplus paid out to equity</t>
  </si>
  <si>
    <t>Step 4</t>
  </si>
  <si>
    <t>Dividend payout</t>
  </si>
  <si>
    <t>Share buybacks</t>
  </si>
  <si>
    <t>Dividend per year.average</t>
  </si>
  <si>
    <t>Buyback per year,average</t>
  </si>
  <si>
    <t>Net debt. beginning of year 2020</t>
  </si>
  <si>
    <t>Add:Target net debt. end of year 2024 @ 2.5x EBITDA</t>
  </si>
  <si>
    <t>Project operational cashflows</t>
  </si>
  <si>
    <t>Estimate surplus (deficit)</t>
  </si>
  <si>
    <t>Decide on payout (financing)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</si>
</sst>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;###0"/>
    <numFmt numFmtId="165" formatCode="_(* #,##0.0_);_(* \(#,##0.0\);_(* &quot;-&quot;??_);_(@_)"/>
    <numFmt numFmtId="166" formatCode="_(* #,##0_);_(* \(#,##0\);_(* &quot;-&quot;??_);_(@_)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93909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939090"/>
      </bottom>
      <diagonal/>
    </border>
    <border>
      <left/>
      <right/>
      <top style="medium">
        <color indexed="64"/>
      </top>
      <bottom style="thin">
        <color rgb="FF939090"/>
      </bottom>
      <diagonal/>
    </border>
    <border>
      <left/>
      <right style="medium">
        <color indexed="64"/>
      </right>
      <top style="medium">
        <color indexed="64"/>
      </top>
      <bottom style="thin">
        <color rgb="FF939090"/>
      </bottom>
      <diagonal/>
    </border>
    <border>
      <left style="medium">
        <color indexed="64"/>
      </left>
      <right/>
      <top style="thin">
        <color rgb="FF939090"/>
      </top>
      <bottom/>
      <diagonal/>
    </border>
    <border>
      <left/>
      <right style="medium">
        <color indexed="64"/>
      </right>
      <top style="thin">
        <color rgb="FF939090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6" fontId="3" fillId="0" borderId="6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center" vertical="center" wrapText="1"/>
    </xf>
    <xf numFmtId="166" fontId="3" fillId="0" borderId="8" xfId="1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166" fontId="2" fillId="0" borderId="10" xfId="1" applyNumberFormat="1" applyFont="1" applyBorder="1" applyAlignment="1">
      <alignment horizontal="center" vertical="center" wrapText="1"/>
    </xf>
    <xf numFmtId="166" fontId="3" fillId="0" borderId="11" xfId="1" applyNumberFormat="1" applyFont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3" fillId="0" borderId="0" xfId="2" applyFont="1" applyAlignment="1">
      <alignment horizontal="left" vertical="top"/>
    </xf>
    <xf numFmtId="166" fontId="2" fillId="0" borderId="13" xfId="1" applyNumberFormat="1" applyFont="1" applyBorder="1" applyAlignment="1">
      <alignment horizontal="right" vertical="center" wrapText="1"/>
    </xf>
    <xf numFmtId="166" fontId="2" fillId="4" borderId="0" xfId="1" applyNumberFormat="1" applyFont="1" applyFill="1" applyBorder="1" applyAlignment="1">
      <alignment horizontal="right" vertical="center" wrapText="1"/>
    </xf>
    <xf numFmtId="166" fontId="2" fillId="4" borderId="13" xfId="1" applyNumberFormat="1" applyFont="1" applyFill="1" applyBorder="1" applyAlignment="1">
      <alignment horizontal="right" vertical="center" wrapText="1"/>
    </xf>
    <xf numFmtId="166" fontId="2" fillId="5" borderId="0" xfId="1" applyNumberFormat="1" applyFont="1" applyFill="1" applyBorder="1" applyAlignment="1">
      <alignment horizontal="right" vertical="center" wrapText="1"/>
    </xf>
    <xf numFmtId="166" fontId="2" fillId="5" borderId="13" xfId="1" applyNumberFormat="1" applyFont="1" applyFill="1" applyBorder="1" applyAlignment="1">
      <alignment horizontal="right" vertical="center" wrapText="1"/>
    </xf>
    <xf numFmtId="0" fontId="3" fillId="3" borderId="14" xfId="2" applyFont="1" applyFill="1" applyBorder="1" applyAlignment="1">
      <alignment horizontal="left" vertical="top" wrapText="1"/>
    </xf>
    <xf numFmtId="164" fontId="3" fillId="3" borderId="15" xfId="2" applyNumberFormat="1" applyFont="1" applyFill="1" applyBorder="1" applyAlignment="1">
      <alignment horizontal="right" vertical="center" wrapText="1"/>
    </xf>
    <xf numFmtId="164" fontId="3" fillId="3" borderId="3" xfId="2" applyNumberFormat="1" applyFont="1" applyFill="1" applyBorder="1" applyAlignment="1">
      <alignment horizontal="right" vertical="center" wrapText="1"/>
    </xf>
    <xf numFmtId="0" fontId="2" fillId="0" borderId="3" xfId="2" applyFont="1" applyBorder="1" applyAlignment="1">
      <alignment horizontal="left" vertical="top"/>
    </xf>
    <xf numFmtId="0" fontId="3" fillId="3" borderId="16" xfId="2" applyFont="1" applyFill="1" applyBorder="1" applyAlignment="1">
      <alignment horizontal="right" vertical="center" wrapText="1"/>
    </xf>
    <xf numFmtId="0" fontId="2" fillId="0" borderId="17" xfId="2" applyFont="1" applyBorder="1" applyAlignment="1">
      <alignment horizontal="left" vertical="top" wrapText="1"/>
    </xf>
    <xf numFmtId="166" fontId="3" fillId="0" borderId="18" xfId="1" applyNumberFormat="1" applyFont="1" applyBorder="1" applyAlignment="1">
      <alignment horizontal="right" vertical="center" wrapText="1"/>
    </xf>
    <xf numFmtId="0" fontId="2" fillId="0" borderId="5" xfId="2" applyFont="1" applyBorder="1" applyAlignment="1">
      <alignment horizontal="left" vertical="top" wrapText="1"/>
    </xf>
    <xf numFmtId="166" fontId="3" fillId="0" borderId="6" xfId="1" applyNumberFormat="1" applyFont="1" applyBorder="1" applyAlignment="1">
      <alignment horizontal="right" vertical="center" wrapText="1"/>
    </xf>
    <xf numFmtId="0" fontId="2" fillId="0" borderId="19" xfId="2" applyFont="1" applyBorder="1" applyAlignment="1">
      <alignment horizontal="left" vertical="top" wrapText="1"/>
    </xf>
    <xf numFmtId="166" fontId="3" fillId="0" borderId="20" xfId="1" applyNumberFormat="1" applyFont="1" applyBorder="1" applyAlignment="1">
      <alignment horizontal="righ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top" wrapText="1"/>
    </xf>
    <xf numFmtId="166" fontId="2" fillId="0" borderId="22" xfId="1" applyNumberFormat="1" applyFont="1" applyBorder="1" applyAlignment="1">
      <alignment horizontal="right" vertical="center" wrapText="1"/>
    </xf>
    <xf numFmtId="0" fontId="2" fillId="0" borderId="10" xfId="2" applyFont="1" applyBorder="1" applyAlignment="1">
      <alignment horizontal="left" vertical="top"/>
    </xf>
    <xf numFmtId="166" fontId="3" fillId="0" borderId="11" xfId="1" applyNumberFormat="1" applyFont="1" applyBorder="1" applyAlignment="1">
      <alignment horizontal="right" vertical="center" wrapText="1"/>
    </xf>
    <xf numFmtId="0" fontId="3" fillId="4" borderId="2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 vertical="top" wrapText="1"/>
    </xf>
    <xf numFmtId="166" fontId="3" fillId="5" borderId="4" xfId="1" applyNumberFormat="1" applyFont="1" applyFill="1" applyBorder="1" applyAlignment="1">
      <alignment horizontal="right" vertical="center" wrapText="1"/>
    </xf>
    <xf numFmtId="1" fontId="3" fillId="4" borderId="3" xfId="1" applyNumberFormat="1" applyFont="1" applyFill="1" applyBorder="1" applyAlignment="1">
      <alignment horizontal="right" vertical="center" wrapText="1"/>
    </xf>
    <xf numFmtId="1" fontId="3" fillId="0" borderId="3" xfId="2" applyNumberFormat="1" applyFont="1" applyBorder="1" applyAlignment="1">
      <alignment horizontal="left" vertical="top"/>
    </xf>
    <xf numFmtId="1" fontId="3" fillId="4" borderId="4" xfId="1" applyNumberFormat="1" applyFont="1" applyFill="1" applyBorder="1" applyAlignment="1">
      <alignment horizontal="right" vertical="center" wrapText="1"/>
    </xf>
    <xf numFmtId="166" fontId="3" fillId="5" borderId="3" xfId="1" applyNumberFormat="1" applyFont="1" applyFill="1" applyBorder="1" applyAlignment="1">
      <alignment horizontal="right" vertical="center" wrapText="1"/>
    </xf>
    <xf numFmtId="0" fontId="3" fillId="5" borderId="3" xfId="2" applyFont="1" applyFill="1" applyBorder="1" applyAlignment="1">
      <alignment horizontal="left" vertical="top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0" fontId="3" fillId="5" borderId="23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3" borderId="23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0" fontId="2" fillId="5" borderId="0" xfId="2" applyFont="1" applyFill="1" applyAlignment="1">
      <alignment horizontal="right" vertical="center" wrapText="1"/>
    </xf>
    <xf numFmtId="166" fontId="2" fillId="5" borderId="1" xfId="1" applyNumberFormat="1" applyFont="1" applyFill="1" applyBorder="1" applyAlignment="1">
      <alignment horizontal="right" vertical="center" wrapText="1"/>
    </xf>
    <xf numFmtId="0" fontId="2" fillId="5" borderId="1" xfId="2" applyFont="1" applyFill="1" applyBorder="1" applyAlignment="1">
      <alignment horizontal="right" vertical="center" wrapText="1"/>
    </xf>
    <xf numFmtId="165" fontId="2" fillId="5" borderId="0" xfId="1" applyNumberFormat="1" applyFont="1" applyFill="1" applyBorder="1" applyAlignment="1">
      <alignment horizontal="right" vertical="center" wrapText="1"/>
    </xf>
    <xf numFmtId="0" fontId="2" fillId="4" borderId="0" xfId="2" applyFont="1" applyFill="1" applyAlignment="1">
      <alignment horizontal="right" vertical="center" wrapText="1"/>
    </xf>
    <xf numFmtId="0" fontId="2" fillId="4" borderId="1" xfId="2" applyFont="1" applyFill="1" applyBorder="1" applyAlignment="1">
      <alignment horizontal="right" vertical="center" wrapText="1"/>
    </xf>
    <xf numFmtId="166" fontId="2" fillId="4" borderId="1" xfId="1" applyNumberFormat="1" applyFont="1" applyFill="1" applyBorder="1" applyAlignment="1">
      <alignment horizontal="right" vertical="center" wrapText="1"/>
    </xf>
    <xf numFmtId="165" fontId="2" fillId="4" borderId="0" xfId="1" applyNumberFormat="1" applyFont="1" applyFill="1" applyBorder="1" applyAlignment="1">
      <alignment horizontal="right" vertical="center" wrapText="1"/>
    </xf>
    <xf numFmtId="0" fontId="2" fillId="3" borderId="0" xfId="2" applyFont="1" applyFill="1" applyAlignment="1">
      <alignment horizontal="right" vertical="center" wrapText="1"/>
    </xf>
    <xf numFmtId="0" fontId="2" fillId="3" borderId="1" xfId="2" applyFont="1" applyFill="1" applyBorder="1" applyAlignment="1">
      <alignment horizontal="right" vertical="center" wrapText="1"/>
    </xf>
    <xf numFmtId="166" fontId="2" fillId="3" borderId="0" xfId="1" applyNumberFormat="1" applyFont="1" applyFill="1" applyBorder="1" applyAlignment="1">
      <alignment horizontal="right" vertical="center" wrapText="1"/>
    </xf>
    <xf numFmtId="166" fontId="2" fillId="3" borderId="1" xfId="1" applyNumberFormat="1" applyFont="1" applyFill="1" applyBorder="1" applyAlignment="1">
      <alignment horizontal="right" vertical="center" wrapText="1"/>
    </xf>
    <xf numFmtId="0" fontId="2" fillId="0" borderId="2" xfId="2" applyFont="1" applyBorder="1" applyAlignment="1">
      <alignment horizontal="left" vertical="top" wrapText="1"/>
    </xf>
    <xf numFmtId="0" fontId="2" fillId="3" borderId="3" xfId="2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4" xfId="2" applyFont="1" applyBorder="1" applyAlignment="1">
      <alignment vertical="top" wrapText="1"/>
    </xf>
    <xf numFmtId="0" fontId="3" fillId="5" borderId="2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top" wrapText="1"/>
    </xf>
    <xf numFmtId="0" fontId="2" fillId="5" borderId="6" xfId="2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top" wrapText="1"/>
    </xf>
    <xf numFmtId="166" fontId="2" fillId="5" borderId="6" xfId="1" applyNumberFormat="1" applyFont="1" applyFill="1" applyBorder="1" applyAlignment="1">
      <alignment horizontal="right" vertical="center" wrapText="1"/>
    </xf>
    <xf numFmtId="166" fontId="2" fillId="5" borderId="8" xfId="1" applyNumberFormat="1" applyFont="1" applyFill="1" applyBorder="1" applyAlignment="1">
      <alignment horizontal="right" vertical="center" wrapText="1"/>
    </xf>
    <xf numFmtId="0" fontId="3" fillId="0" borderId="5" xfId="2" applyFont="1" applyBorder="1" applyAlignment="1">
      <alignment horizontal="left" vertical="center" wrapText="1"/>
    </xf>
    <xf numFmtId="0" fontId="2" fillId="5" borderId="8" xfId="2" applyFont="1" applyFill="1" applyBorder="1" applyAlignment="1">
      <alignment horizontal="right" vertical="center" wrapText="1"/>
    </xf>
    <xf numFmtId="0" fontId="2" fillId="0" borderId="9" xfId="2" applyFont="1" applyBorder="1" applyAlignment="1">
      <alignment horizontal="left" vertical="top" wrapText="1"/>
    </xf>
    <xf numFmtId="166" fontId="2" fillId="3" borderId="10" xfId="1" applyNumberFormat="1" applyFont="1" applyFill="1" applyBorder="1" applyAlignment="1">
      <alignment horizontal="right" vertical="center" wrapText="1"/>
    </xf>
    <xf numFmtId="166" fontId="2" fillId="0" borderId="10" xfId="1" applyNumberFormat="1" applyFont="1" applyBorder="1" applyAlignment="1">
      <alignment horizontal="right" vertical="center" wrapText="1"/>
    </xf>
    <xf numFmtId="166" fontId="2" fillId="4" borderId="10" xfId="1" applyNumberFormat="1" applyFont="1" applyFill="1" applyBorder="1" applyAlignment="1">
      <alignment horizontal="right" vertical="center" wrapText="1"/>
    </xf>
    <xf numFmtId="166" fontId="2" fillId="5" borderId="10" xfId="1" applyNumberFormat="1" applyFont="1" applyFill="1" applyBorder="1" applyAlignment="1">
      <alignment horizontal="right" vertical="center" wrapText="1"/>
    </xf>
    <xf numFmtId="166" fontId="2" fillId="5" borderId="11" xfId="1" applyNumberFormat="1" applyFont="1" applyFill="1" applyBorder="1" applyAlignment="1">
      <alignment horizontal="right" vertical="center" wrapText="1"/>
    </xf>
    <xf numFmtId="0" fontId="3" fillId="0" borderId="19" xfId="2" applyFont="1" applyBorder="1" applyAlignment="1">
      <alignment horizontal="left" vertical="top" wrapText="1"/>
    </xf>
    <xf numFmtId="166" fontId="3" fillId="3" borderId="13" xfId="1" applyNumberFormat="1" applyFont="1" applyFill="1" applyBorder="1" applyAlignment="1">
      <alignment horizontal="right" vertical="center" wrapText="1"/>
    </xf>
    <xf numFmtId="166" fontId="3" fillId="4" borderId="13" xfId="1" applyNumberFormat="1" applyFont="1" applyFill="1" applyBorder="1" applyAlignment="1">
      <alignment horizontal="right" vertical="center" wrapText="1"/>
    </xf>
    <xf numFmtId="166" fontId="3" fillId="5" borderId="13" xfId="1" applyNumberFormat="1" applyFont="1" applyFill="1" applyBorder="1" applyAlignment="1">
      <alignment horizontal="right" vertical="center" wrapText="1"/>
    </xf>
    <xf numFmtId="166" fontId="3" fillId="5" borderId="20" xfId="1" applyNumberFormat="1" applyFont="1" applyFill="1" applyBorder="1" applyAlignment="1">
      <alignment horizontal="right" vertical="center" wrapText="1"/>
    </xf>
    <xf numFmtId="165" fontId="3" fillId="3" borderId="13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3" fillId="4" borderId="13" xfId="1" applyNumberFormat="1" applyFont="1" applyFill="1" applyBorder="1" applyAlignment="1">
      <alignment horizontal="right" vertical="center" wrapText="1"/>
    </xf>
    <xf numFmtId="165" fontId="3" fillId="5" borderId="13" xfId="1" applyNumberFormat="1" applyFont="1" applyFill="1" applyBorder="1" applyAlignment="1">
      <alignment horizontal="right" vertical="center" wrapText="1"/>
    </xf>
    <xf numFmtId="165" fontId="3" fillId="5" borderId="20" xfId="1" applyNumberFormat="1" applyFont="1" applyFill="1" applyBorder="1" applyAlignment="1">
      <alignment horizontal="right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5" borderId="3" xfId="2" applyFont="1" applyFill="1" applyBorder="1" applyAlignment="1">
      <alignment horizontal="center" vertical="center" wrapText="1"/>
    </xf>
    <xf numFmtId="0" fontId="2" fillId="5" borderId="4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A22FF90D-99F3-418E-A042-F559DAFA6D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showGridLines="0" workbookViewId="0">
      <selection activeCell="H6" sqref="H6"/>
    </sheetView>
  </sheetViews>
  <sheetFormatPr defaultColWidth="9.33203125" defaultRowHeight="13.2" x14ac:dyDescent="0.25"/>
  <cols>
    <col min="1" max="1" width="9.33203125" style="10"/>
    <col min="2" max="2" width="18.21875" style="10" bestFit="1" customWidth="1"/>
    <col min="3" max="3" width="26.33203125" style="10" bestFit="1" customWidth="1"/>
    <col min="4" max="8" width="9.88671875" style="10" customWidth="1"/>
    <col min="9" max="9" width="9.88671875" style="11" customWidth="1"/>
    <col min="10" max="1998" width="9.33203125" style="10"/>
    <col min="1999" max="1999" width="2.33203125" style="10" customWidth="1"/>
    <col min="2000" max="16384" width="9.33203125" style="10"/>
  </cols>
  <sheetData>
    <row r="1" spans="2:9" ht="13.8" thickBot="1" x14ac:dyDescent="0.3"/>
    <row r="2" spans="2:9" x14ac:dyDescent="0.25">
      <c r="B2" s="12"/>
      <c r="C2" s="13"/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5" t="s">
        <v>1</v>
      </c>
    </row>
    <row r="3" spans="2:9" x14ac:dyDescent="0.25">
      <c r="B3" s="7" t="s">
        <v>0</v>
      </c>
      <c r="C3" s="1" t="s">
        <v>13</v>
      </c>
      <c r="D3" s="16">
        <v>1000</v>
      </c>
      <c r="E3" s="16">
        <v>1050</v>
      </c>
      <c r="F3" s="16">
        <v>1103</v>
      </c>
      <c r="G3" s="16">
        <v>1158</v>
      </c>
      <c r="H3" s="16">
        <v>1216</v>
      </c>
      <c r="I3" s="4">
        <f>SUM(D3:H3)</f>
        <v>5527</v>
      </c>
    </row>
    <row r="4" spans="2:9" x14ac:dyDescent="0.25">
      <c r="B4" s="7"/>
      <c r="C4" s="1" t="s">
        <v>14</v>
      </c>
      <c r="D4" s="16">
        <v>0</v>
      </c>
      <c r="E4" s="16">
        <v>0</v>
      </c>
      <c r="F4" s="16">
        <v>-100</v>
      </c>
      <c r="G4" s="16">
        <v>-200</v>
      </c>
      <c r="H4" s="16">
        <v>-200</v>
      </c>
      <c r="I4" s="4">
        <f t="shared" ref="I4:I5" si="0">SUM(D4:H4)</f>
        <v>-500</v>
      </c>
    </row>
    <row r="5" spans="2:9" x14ac:dyDescent="0.25">
      <c r="B5" s="17"/>
      <c r="C5" s="3" t="s">
        <v>15</v>
      </c>
      <c r="D5" s="18">
        <v>0</v>
      </c>
      <c r="E5" s="18">
        <v>-100</v>
      </c>
      <c r="F5" s="18">
        <v>-150</v>
      </c>
      <c r="G5" s="18">
        <v>-100</v>
      </c>
      <c r="H5" s="18">
        <v>-100</v>
      </c>
      <c r="I5" s="19">
        <f t="shared" si="0"/>
        <v>-450</v>
      </c>
    </row>
    <row r="6" spans="2:9" x14ac:dyDescent="0.25">
      <c r="B6" s="7"/>
      <c r="C6" s="1"/>
      <c r="D6" s="16"/>
      <c r="E6" s="16"/>
      <c r="F6" s="16"/>
      <c r="G6" s="16"/>
      <c r="H6" s="16"/>
      <c r="I6" s="4"/>
    </row>
    <row r="7" spans="2:9" x14ac:dyDescent="0.25">
      <c r="B7" s="6" t="s">
        <v>16</v>
      </c>
      <c r="C7" s="2" t="s">
        <v>13</v>
      </c>
      <c r="D7" s="16">
        <v>-100</v>
      </c>
      <c r="E7" s="16">
        <v>-105</v>
      </c>
      <c r="F7" s="16">
        <v>-110</v>
      </c>
      <c r="G7" s="16">
        <v>-116</v>
      </c>
      <c r="H7" s="16">
        <v>-122</v>
      </c>
      <c r="I7" s="4">
        <f>SUM(D7:H7)</f>
        <v>-553</v>
      </c>
    </row>
    <row r="8" spans="2:9" x14ac:dyDescent="0.25">
      <c r="B8" s="17"/>
      <c r="C8" s="3" t="s">
        <v>14</v>
      </c>
      <c r="D8" s="18">
        <v>0</v>
      </c>
      <c r="E8" s="18">
        <v>-50</v>
      </c>
      <c r="F8" s="18">
        <v>-50</v>
      </c>
      <c r="G8" s="18">
        <v>-50</v>
      </c>
      <c r="H8" s="18">
        <v>-50</v>
      </c>
      <c r="I8" s="19">
        <f>SUM(D8:H8)</f>
        <v>-200</v>
      </c>
    </row>
    <row r="9" spans="2:9" x14ac:dyDescent="0.25">
      <c r="B9" s="7"/>
      <c r="C9" s="1"/>
      <c r="D9" s="16"/>
      <c r="E9" s="16"/>
      <c r="F9" s="16"/>
      <c r="G9" s="16"/>
      <c r="H9" s="16"/>
      <c r="I9" s="4"/>
    </row>
    <row r="10" spans="2:9" x14ac:dyDescent="0.25">
      <c r="B10" s="6" t="s">
        <v>17</v>
      </c>
      <c r="C10" s="2" t="s">
        <v>13</v>
      </c>
      <c r="D10" s="16">
        <v>-200</v>
      </c>
      <c r="E10" s="16">
        <v>-200</v>
      </c>
      <c r="F10" s="16">
        <v>-200</v>
      </c>
      <c r="G10" s="16">
        <v>-200</v>
      </c>
      <c r="H10" s="16">
        <v>-200</v>
      </c>
      <c r="I10" s="4">
        <f>SUM(D10:H10)</f>
        <v>-1000</v>
      </c>
    </row>
    <row r="11" spans="2:9" x14ac:dyDescent="0.25">
      <c r="B11" s="17"/>
      <c r="C11" s="3" t="s">
        <v>14</v>
      </c>
      <c r="D11" s="18">
        <v>0</v>
      </c>
      <c r="E11" s="18">
        <v>0</v>
      </c>
      <c r="F11" s="18">
        <v>-500</v>
      </c>
      <c r="G11" s="18">
        <v>0</v>
      </c>
      <c r="H11" s="18">
        <v>0</v>
      </c>
      <c r="I11" s="19">
        <f>SUM(D11:H11)</f>
        <v>-500</v>
      </c>
    </row>
    <row r="12" spans="2:9" x14ac:dyDescent="0.25">
      <c r="B12" s="7"/>
      <c r="C12" s="1"/>
      <c r="D12" s="16"/>
      <c r="E12" s="16"/>
      <c r="F12" s="16"/>
      <c r="G12" s="16"/>
      <c r="H12" s="16"/>
      <c r="I12" s="4"/>
    </row>
    <row r="13" spans="2:9" x14ac:dyDescent="0.25">
      <c r="B13" s="6" t="s">
        <v>18</v>
      </c>
      <c r="C13" s="2" t="s">
        <v>13</v>
      </c>
      <c r="D13" s="16">
        <v>0</v>
      </c>
      <c r="E13" s="16">
        <v>25</v>
      </c>
      <c r="F13" s="16">
        <v>50</v>
      </c>
      <c r="G13" s="16">
        <v>0</v>
      </c>
      <c r="H13" s="16">
        <v>0</v>
      </c>
      <c r="I13" s="4">
        <f>SUM(D13:H13)</f>
        <v>75</v>
      </c>
    </row>
    <row r="14" spans="2:9" x14ac:dyDescent="0.25">
      <c r="B14" s="17"/>
      <c r="C14" s="3" t="s">
        <v>14</v>
      </c>
      <c r="D14" s="18">
        <v>0</v>
      </c>
      <c r="E14" s="18">
        <v>0</v>
      </c>
      <c r="F14" s="18">
        <v>0</v>
      </c>
      <c r="G14" s="18">
        <v>25</v>
      </c>
      <c r="H14" s="18">
        <v>25</v>
      </c>
      <c r="I14" s="19">
        <f>SUM(D14:H14)</f>
        <v>50</v>
      </c>
    </row>
    <row r="15" spans="2:9" x14ac:dyDescent="0.25">
      <c r="B15" s="7"/>
      <c r="C15" s="1"/>
      <c r="D15" s="16"/>
      <c r="E15" s="16"/>
      <c r="F15" s="16"/>
      <c r="G15" s="16"/>
      <c r="H15" s="16"/>
      <c r="I15" s="4"/>
    </row>
    <row r="16" spans="2:9" x14ac:dyDescent="0.25">
      <c r="B16" s="6" t="s">
        <v>19</v>
      </c>
      <c r="C16" s="2" t="s">
        <v>13</v>
      </c>
      <c r="D16" s="16">
        <v>-188</v>
      </c>
      <c r="E16" s="16">
        <v>-197</v>
      </c>
      <c r="F16" s="16">
        <v>-207</v>
      </c>
      <c r="G16" s="16">
        <v>-217</v>
      </c>
      <c r="H16" s="16">
        <v>-228</v>
      </c>
      <c r="I16" s="4">
        <f>SUM(D16:H16)</f>
        <v>-1037</v>
      </c>
    </row>
    <row r="17" spans="2:9" x14ac:dyDescent="0.25">
      <c r="B17" s="17"/>
      <c r="C17" s="3" t="s">
        <v>14</v>
      </c>
      <c r="D17" s="18">
        <v>0</v>
      </c>
      <c r="E17" s="18">
        <v>0</v>
      </c>
      <c r="F17" s="18">
        <v>25</v>
      </c>
      <c r="G17" s="18">
        <v>50</v>
      </c>
      <c r="H17" s="18">
        <v>50</v>
      </c>
      <c r="I17" s="19">
        <f>SUM(D17:H17)</f>
        <v>125</v>
      </c>
    </row>
    <row r="18" spans="2:9" x14ac:dyDescent="0.25">
      <c r="B18" s="7"/>
      <c r="C18" s="1"/>
      <c r="D18" s="16"/>
      <c r="E18" s="16"/>
      <c r="F18" s="16"/>
      <c r="G18" s="16"/>
      <c r="H18" s="16"/>
      <c r="I18" s="4"/>
    </row>
    <row r="19" spans="2:9" x14ac:dyDescent="0.25">
      <c r="B19" s="7" t="s">
        <v>20</v>
      </c>
      <c r="C19" s="1" t="s">
        <v>13</v>
      </c>
      <c r="D19" s="16">
        <f>D3+D7+D10+D13+D16</f>
        <v>512</v>
      </c>
      <c r="E19" s="16">
        <f>E3+E7+E10+E13+E16</f>
        <v>573</v>
      </c>
      <c r="F19" s="16">
        <f t="shared" ref="F19:H19" si="1">F3+F7+F10+F13+F16</f>
        <v>636</v>
      </c>
      <c r="G19" s="16">
        <f t="shared" si="1"/>
        <v>625</v>
      </c>
      <c r="H19" s="16">
        <f t="shared" si="1"/>
        <v>666</v>
      </c>
      <c r="I19" s="4">
        <f>SUM(D19:H19)</f>
        <v>3012</v>
      </c>
    </row>
    <row r="20" spans="2:9" x14ac:dyDescent="0.25">
      <c r="B20" s="7"/>
      <c r="C20" s="1" t="s">
        <v>14</v>
      </c>
      <c r="D20" s="16">
        <f>D4+D8+D11+D14+D17</f>
        <v>0</v>
      </c>
      <c r="E20" s="16">
        <f>E4+E8+E11+E14+E17</f>
        <v>-50</v>
      </c>
      <c r="F20" s="16">
        <f>F4+F8+F11+F14+F17</f>
        <v>-625</v>
      </c>
      <c r="G20" s="16">
        <f>G4+G8+G11+G14+G17</f>
        <v>-175</v>
      </c>
      <c r="H20" s="16">
        <f>H4+H8+H11+H14+H17</f>
        <v>-175</v>
      </c>
      <c r="I20" s="4">
        <f>SUM(D20:H20)</f>
        <v>-1025</v>
      </c>
    </row>
    <row r="21" spans="2:9" ht="13.8" thickBot="1" x14ac:dyDescent="0.3">
      <c r="B21" s="20"/>
      <c r="C21" s="5" t="s">
        <v>15</v>
      </c>
      <c r="D21" s="21">
        <f>D5</f>
        <v>0</v>
      </c>
      <c r="E21" s="21">
        <f t="shared" ref="E21:H21" si="2">E5</f>
        <v>-100</v>
      </c>
      <c r="F21" s="21">
        <f t="shared" si="2"/>
        <v>-150</v>
      </c>
      <c r="G21" s="21">
        <f t="shared" si="2"/>
        <v>-100</v>
      </c>
      <c r="H21" s="21">
        <f t="shared" si="2"/>
        <v>-100</v>
      </c>
      <c r="I21" s="22">
        <f>SUM(D21:H21)</f>
        <v>-450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F4D7-45B1-4CD7-8173-9D04F4DDBD37}">
  <dimension ref="B1:I36"/>
  <sheetViews>
    <sheetView showGridLines="0" workbookViewId="0">
      <selection activeCell="M24" sqref="M24"/>
    </sheetView>
  </sheetViews>
  <sheetFormatPr defaultColWidth="9.33203125" defaultRowHeight="13.2" x14ac:dyDescent="0.25"/>
  <cols>
    <col min="1" max="1" width="9.33203125" style="9"/>
    <col min="2" max="2" width="64" style="9" customWidth="1"/>
    <col min="3" max="4" width="10.44140625" style="9" customWidth="1"/>
    <col min="5" max="7" width="9.33203125" style="9" customWidth="1"/>
    <col min="8" max="8" width="4.109375" style="9" customWidth="1"/>
    <col min="9" max="9" width="12.6640625" style="26" customWidth="1"/>
    <col min="10" max="16384" width="9.33203125" style="9"/>
  </cols>
  <sheetData>
    <row r="1" spans="2:9" ht="13.8" thickBot="1" x14ac:dyDescent="0.3"/>
    <row r="2" spans="2:9" x14ac:dyDescent="0.25">
      <c r="B2" s="32" t="s">
        <v>2</v>
      </c>
      <c r="C2" s="33">
        <v>2020</v>
      </c>
      <c r="D2" s="33">
        <v>2021</v>
      </c>
      <c r="E2" s="33">
        <v>2022</v>
      </c>
      <c r="F2" s="33">
        <v>2023</v>
      </c>
      <c r="G2" s="34">
        <v>2024</v>
      </c>
      <c r="H2" s="35"/>
      <c r="I2" s="36" t="s">
        <v>3</v>
      </c>
    </row>
    <row r="3" spans="2:9" x14ac:dyDescent="0.25">
      <c r="B3" s="37" t="s">
        <v>0</v>
      </c>
      <c r="C3" s="23">
        <f>'Scenario Projections'!D3</f>
        <v>1000</v>
      </c>
      <c r="D3" s="23">
        <f>'Scenario Projections'!E3</f>
        <v>1050</v>
      </c>
      <c r="E3" s="23">
        <f>'Scenario Projections'!F3</f>
        <v>1103</v>
      </c>
      <c r="F3" s="23">
        <f>'Scenario Projections'!G3</f>
        <v>1158</v>
      </c>
      <c r="G3" s="23">
        <f>'Scenario Projections'!H3</f>
        <v>1216</v>
      </c>
      <c r="I3" s="38">
        <f>SUM(C3:G3)</f>
        <v>5527</v>
      </c>
    </row>
    <row r="4" spans="2:9" x14ac:dyDescent="0.25">
      <c r="B4" s="39" t="s">
        <v>4</v>
      </c>
      <c r="C4" s="24">
        <v>-2800</v>
      </c>
      <c r="D4" s="24">
        <f>C12</f>
        <v>-2500</v>
      </c>
      <c r="E4" s="24">
        <f t="shared" ref="E4:G4" si="0">D12</f>
        <v>-2625</v>
      </c>
      <c r="F4" s="24">
        <f t="shared" si="0"/>
        <v>-2757.5</v>
      </c>
      <c r="G4" s="24">
        <f t="shared" si="0"/>
        <v>-2895</v>
      </c>
      <c r="I4" s="40">
        <v>-2800</v>
      </c>
    </row>
    <row r="5" spans="2:9" x14ac:dyDescent="0.25">
      <c r="B5" s="39" t="s">
        <v>20</v>
      </c>
      <c r="C5" s="24">
        <f>'Scenario Projections'!D19</f>
        <v>512</v>
      </c>
      <c r="D5" s="24">
        <f>'Scenario Projections'!E19</f>
        <v>573</v>
      </c>
      <c r="E5" s="24">
        <f>'Scenario Projections'!F19</f>
        <v>636</v>
      </c>
      <c r="F5" s="24">
        <f>'Scenario Projections'!G19</f>
        <v>625</v>
      </c>
      <c r="G5" s="24">
        <f>'Scenario Projections'!H19</f>
        <v>666</v>
      </c>
      <c r="I5" s="40">
        <f>SUM(C5:G5)</f>
        <v>3012</v>
      </c>
    </row>
    <row r="6" spans="2:9" x14ac:dyDescent="0.25">
      <c r="B6" s="39" t="s">
        <v>5</v>
      </c>
      <c r="C6" s="24">
        <v>-105</v>
      </c>
      <c r="D6" s="24">
        <v>-94</v>
      </c>
      <c r="E6" s="24">
        <v>-98</v>
      </c>
      <c r="F6" s="24">
        <v>-103</v>
      </c>
      <c r="G6" s="24">
        <v>-109</v>
      </c>
      <c r="I6" s="40">
        <f>SUM(C6:G6)</f>
        <v>-509</v>
      </c>
    </row>
    <row r="7" spans="2:9" x14ac:dyDescent="0.25">
      <c r="B7" s="39" t="s">
        <v>22</v>
      </c>
      <c r="C7" s="24">
        <f>-C10</f>
        <v>2500</v>
      </c>
      <c r="D7" s="24">
        <f t="shared" ref="D7:G7" si="1">-D10</f>
        <v>2625</v>
      </c>
      <c r="E7" s="24">
        <f t="shared" si="1"/>
        <v>2757.5</v>
      </c>
      <c r="F7" s="24">
        <f t="shared" si="1"/>
        <v>2895</v>
      </c>
      <c r="G7" s="24">
        <f t="shared" si="1"/>
        <v>3040</v>
      </c>
      <c r="I7" s="40">
        <f>G7</f>
        <v>3040</v>
      </c>
    </row>
    <row r="8" spans="2:9" ht="13.8" thickBot="1" x14ac:dyDescent="0.3">
      <c r="B8" s="41" t="s">
        <v>21</v>
      </c>
      <c r="C8" s="27">
        <f>SUM(C4:C7)</f>
        <v>107</v>
      </c>
      <c r="D8" s="27">
        <f>SUM(D4:D7)</f>
        <v>604</v>
      </c>
      <c r="E8" s="27">
        <f>SUM(E4:E7)</f>
        <v>670.5</v>
      </c>
      <c r="F8" s="27">
        <f>SUM(F4:F7)</f>
        <v>659.5</v>
      </c>
      <c r="G8" s="27">
        <f>SUM(G4:G7)</f>
        <v>702</v>
      </c>
      <c r="I8" s="42">
        <f>SUM(I4:I7)</f>
        <v>2743</v>
      </c>
    </row>
    <row r="9" spans="2:9" ht="13.8" thickTop="1" x14ac:dyDescent="0.25">
      <c r="B9" s="39"/>
      <c r="C9" s="24"/>
      <c r="D9" s="24"/>
      <c r="E9" s="24"/>
      <c r="F9" s="24"/>
      <c r="G9" s="24"/>
      <c r="I9" s="40"/>
    </row>
    <row r="10" spans="2:9" x14ac:dyDescent="0.25">
      <c r="B10" s="43" t="s">
        <v>6</v>
      </c>
      <c r="C10" s="24">
        <f>-C3*2.5</f>
        <v>-2500</v>
      </c>
      <c r="D10" s="24">
        <f t="shared" ref="D10:G10" si="2">-D3*2.5</f>
        <v>-2625</v>
      </c>
      <c r="E10" s="24">
        <f t="shared" si="2"/>
        <v>-2757.5</v>
      </c>
      <c r="F10" s="24">
        <f t="shared" si="2"/>
        <v>-2895</v>
      </c>
      <c r="G10" s="24">
        <f t="shared" si="2"/>
        <v>-3040</v>
      </c>
      <c r="I10" s="40"/>
    </row>
    <row r="11" spans="2:9" x14ac:dyDescent="0.25">
      <c r="B11" s="39" t="s">
        <v>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/>
      <c r="I11" s="40"/>
    </row>
    <row r="12" spans="2:9" ht="13.8" thickBot="1" x14ac:dyDescent="0.3">
      <c r="B12" s="44" t="s">
        <v>23</v>
      </c>
      <c r="C12" s="45">
        <f>SUM(C10:C11)</f>
        <v>-2500</v>
      </c>
      <c r="D12" s="45">
        <f t="shared" ref="D12:G12" si="3">SUM(D10:D11)</f>
        <v>-2625</v>
      </c>
      <c r="E12" s="45">
        <f t="shared" si="3"/>
        <v>-2757.5</v>
      </c>
      <c r="F12" s="45">
        <f t="shared" si="3"/>
        <v>-2895</v>
      </c>
      <c r="G12" s="45">
        <f t="shared" si="3"/>
        <v>-3040</v>
      </c>
      <c r="H12" s="46"/>
      <c r="I12" s="47"/>
    </row>
    <row r="13" spans="2:9" ht="13.8" thickBot="1" x14ac:dyDescent="0.3">
      <c r="B13" s="8"/>
      <c r="C13" s="24"/>
      <c r="D13" s="24"/>
      <c r="E13" s="24"/>
      <c r="F13" s="24"/>
      <c r="G13" s="24"/>
      <c r="I13" s="25"/>
    </row>
    <row r="14" spans="2:9" x14ac:dyDescent="0.25">
      <c r="B14" s="48" t="s">
        <v>8</v>
      </c>
      <c r="C14" s="51">
        <f>C2</f>
        <v>2020</v>
      </c>
      <c r="D14" s="51">
        <f t="shared" ref="D14:G14" si="4">D2</f>
        <v>2021</v>
      </c>
      <c r="E14" s="51">
        <f t="shared" si="4"/>
        <v>2022</v>
      </c>
      <c r="F14" s="51">
        <f t="shared" si="4"/>
        <v>2023</v>
      </c>
      <c r="G14" s="51">
        <f t="shared" si="4"/>
        <v>2024</v>
      </c>
      <c r="H14" s="52"/>
      <c r="I14" s="53" t="str">
        <f>I2</f>
        <v>2020-2024</v>
      </c>
    </row>
    <row r="15" spans="2:9" x14ac:dyDescent="0.25">
      <c r="B15" s="37" t="s">
        <v>0</v>
      </c>
      <c r="C15" s="23">
        <f>C3+'Scenario Projections'!D4</f>
        <v>1000</v>
      </c>
      <c r="D15" s="23">
        <f>D3+'Scenario Projections'!E4</f>
        <v>1050</v>
      </c>
      <c r="E15" s="23">
        <f>E3+'Scenario Projections'!F4</f>
        <v>1003</v>
      </c>
      <c r="F15" s="23">
        <f>F3+'Scenario Projections'!G4</f>
        <v>958</v>
      </c>
      <c r="G15" s="23">
        <f>G3+'Scenario Projections'!H4</f>
        <v>1016</v>
      </c>
      <c r="I15" s="38">
        <f>SUM(C15:G15)</f>
        <v>5027</v>
      </c>
    </row>
    <row r="16" spans="2:9" x14ac:dyDescent="0.25">
      <c r="B16" s="39" t="s">
        <v>4</v>
      </c>
      <c r="C16" s="24">
        <f>C4</f>
        <v>-2800</v>
      </c>
      <c r="D16" s="24">
        <f>C24</f>
        <v>-2500</v>
      </c>
      <c r="E16" s="24">
        <f t="shared" ref="E16:G16" si="5">D24</f>
        <v>-2625</v>
      </c>
      <c r="F16" s="24">
        <f t="shared" si="5"/>
        <v>-2712</v>
      </c>
      <c r="G16" s="24">
        <f t="shared" si="5"/>
        <v>-2395</v>
      </c>
      <c r="I16" s="40">
        <v>-2800</v>
      </c>
    </row>
    <row r="17" spans="2:9" x14ac:dyDescent="0.25">
      <c r="B17" s="39" t="s">
        <v>20</v>
      </c>
      <c r="C17" s="24">
        <f>C5+'Scenario Projections'!D20</f>
        <v>512</v>
      </c>
      <c r="D17" s="24">
        <f>D5+'Scenario Projections'!E20</f>
        <v>523</v>
      </c>
      <c r="E17" s="24">
        <f>E5+'Scenario Projections'!F20</f>
        <v>11</v>
      </c>
      <c r="F17" s="24">
        <f>F5+'Scenario Projections'!G20</f>
        <v>450</v>
      </c>
      <c r="G17" s="24">
        <f>G5+'Scenario Projections'!H20</f>
        <v>491</v>
      </c>
      <c r="I17" s="40">
        <f>SUM(C17:G17)</f>
        <v>1987</v>
      </c>
    </row>
    <row r="18" spans="2:9" x14ac:dyDescent="0.25">
      <c r="B18" s="39" t="s">
        <v>5</v>
      </c>
      <c r="C18" s="24">
        <v>-105</v>
      </c>
      <c r="D18" s="24">
        <v>-94</v>
      </c>
      <c r="E18" s="24">
        <v>-98</v>
      </c>
      <c r="F18" s="24">
        <v>-102</v>
      </c>
      <c r="G18" s="24">
        <v>-90</v>
      </c>
      <c r="I18" s="40">
        <f>SUM(C18:G18)</f>
        <v>-489</v>
      </c>
    </row>
    <row r="19" spans="2:9" x14ac:dyDescent="0.25">
      <c r="B19" s="39" t="s">
        <v>9</v>
      </c>
      <c r="C19" s="24">
        <f>-C22</f>
        <v>2500</v>
      </c>
      <c r="D19" s="24">
        <f t="shared" ref="D19:G19" si="6">-D22</f>
        <v>2625</v>
      </c>
      <c r="E19" s="24">
        <f t="shared" si="6"/>
        <v>2507.5</v>
      </c>
      <c r="F19" s="24">
        <f t="shared" si="6"/>
        <v>2395</v>
      </c>
      <c r="G19" s="24">
        <f t="shared" si="6"/>
        <v>2540</v>
      </c>
      <c r="I19" s="40">
        <f>G19</f>
        <v>2540</v>
      </c>
    </row>
    <row r="20" spans="2:9" ht="13.8" thickBot="1" x14ac:dyDescent="0.3">
      <c r="B20" s="41" t="s">
        <v>21</v>
      </c>
      <c r="C20" s="27">
        <f>SUM(C16:C19)</f>
        <v>107</v>
      </c>
      <c r="D20" s="27">
        <f>SUM(D16:D19)</f>
        <v>554</v>
      </c>
      <c r="E20" s="29">
        <f>SUM(E16:E19)</f>
        <v>-204.5</v>
      </c>
      <c r="F20" s="27">
        <f>SUM(F16:F19)</f>
        <v>31</v>
      </c>
      <c r="G20" s="27">
        <f>SUM(G16:G19)</f>
        <v>546</v>
      </c>
      <c r="I20" s="42">
        <f>SUM(I16:I19)</f>
        <v>1238</v>
      </c>
    </row>
    <row r="21" spans="2:9" ht="13.8" thickTop="1" x14ac:dyDescent="0.25">
      <c r="B21" s="39"/>
      <c r="C21" s="24"/>
      <c r="D21" s="24"/>
      <c r="E21" s="24"/>
      <c r="F21" s="24"/>
      <c r="G21" s="24"/>
      <c r="I21" s="40"/>
    </row>
    <row r="22" spans="2:9" x14ac:dyDescent="0.25">
      <c r="B22" s="43" t="s">
        <v>10</v>
      </c>
      <c r="C22" s="24">
        <f>-C15*2.5</f>
        <v>-2500</v>
      </c>
      <c r="D22" s="24">
        <f t="shared" ref="D22:G22" si="7">-D15*2.5</f>
        <v>-2625</v>
      </c>
      <c r="E22" s="24">
        <f t="shared" si="7"/>
        <v>-2507.5</v>
      </c>
      <c r="F22" s="24">
        <f t="shared" si="7"/>
        <v>-2395</v>
      </c>
      <c r="G22" s="24">
        <f t="shared" si="7"/>
        <v>-2540</v>
      </c>
      <c r="I22" s="40"/>
    </row>
    <row r="23" spans="2:9" x14ac:dyDescent="0.25">
      <c r="B23" s="39" t="s">
        <v>7</v>
      </c>
      <c r="C23" s="24">
        <v>0</v>
      </c>
      <c r="D23" s="24">
        <v>0</v>
      </c>
      <c r="E23" s="28">
        <f>E20</f>
        <v>-204.5</v>
      </c>
      <c r="F23" s="24">
        <v>0</v>
      </c>
      <c r="G23" s="24">
        <v>0</v>
      </c>
      <c r="H23" s="24"/>
      <c r="I23" s="40"/>
    </row>
    <row r="24" spans="2:9" ht="13.8" thickBot="1" x14ac:dyDescent="0.3">
      <c r="B24" s="44" t="s">
        <v>11</v>
      </c>
      <c r="C24" s="45">
        <f>SUM(C22:C23)</f>
        <v>-2500</v>
      </c>
      <c r="D24" s="45">
        <f t="shared" ref="D24:G24" si="8">SUM(D22:D23)</f>
        <v>-2625</v>
      </c>
      <c r="E24" s="45">
        <f t="shared" si="8"/>
        <v>-2712</v>
      </c>
      <c r="F24" s="45">
        <f t="shared" si="8"/>
        <v>-2395</v>
      </c>
      <c r="G24" s="45">
        <f t="shared" si="8"/>
        <v>-2540</v>
      </c>
      <c r="H24" s="46"/>
      <c r="I24" s="47"/>
    </row>
    <row r="25" spans="2:9" ht="13.8" thickBot="1" x14ac:dyDescent="0.3">
      <c r="B25" s="8"/>
      <c r="C25" s="24"/>
      <c r="D25" s="24"/>
      <c r="E25" s="24"/>
      <c r="F25" s="24"/>
      <c r="G25" s="24"/>
      <c r="I25" s="25"/>
    </row>
    <row r="26" spans="2:9" x14ac:dyDescent="0.25">
      <c r="B26" s="49" t="s">
        <v>12</v>
      </c>
      <c r="C26" s="54">
        <v>2020</v>
      </c>
      <c r="D26" s="54">
        <v>2021</v>
      </c>
      <c r="E26" s="54">
        <v>2022</v>
      </c>
      <c r="F26" s="54">
        <v>2023</v>
      </c>
      <c r="G26" s="54">
        <v>2024</v>
      </c>
      <c r="H26" s="55"/>
      <c r="I26" s="50" t="s">
        <v>3</v>
      </c>
    </row>
    <row r="27" spans="2:9" x14ac:dyDescent="0.25">
      <c r="B27" s="39" t="s">
        <v>0</v>
      </c>
      <c r="C27" s="24">
        <f>C15+'Scenario Projections'!D5</f>
        <v>1000</v>
      </c>
      <c r="D27" s="24">
        <f>D15+'Scenario Projections'!E5</f>
        <v>950</v>
      </c>
      <c r="E27" s="24">
        <f>E15+'Scenario Projections'!F5</f>
        <v>853</v>
      </c>
      <c r="F27" s="24">
        <f>F15+'Scenario Projections'!G5</f>
        <v>858</v>
      </c>
      <c r="G27" s="24">
        <f>G15+'Scenario Projections'!H5</f>
        <v>916</v>
      </c>
      <c r="I27" s="40">
        <f>SUM(C27:G27)</f>
        <v>4577</v>
      </c>
    </row>
    <row r="28" spans="2:9" x14ac:dyDescent="0.25">
      <c r="B28" s="39" t="s">
        <v>4</v>
      </c>
      <c r="C28" s="24">
        <f>C16</f>
        <v>-2800</v>
      </c>
      <c r="D28" s="24">
        <f>C36</f>
        <v>-2500</v>
      </c>
      <c r="E28" s="24">
        <f t="shared" ref="E28:G28" si="9">D36</f>
        <v>-2375</v>
      </c>
      <c r="F28" s="24">
        <f t="shared" si="9"/>
        <v>-2604.5</v>
      </c>
      <c r="G28" s="24">
        <f t="shared" si="9"/>
        <v>-2352</v>
      </c>
      <c r="I28" s="40">
        <v>-2800</v>
      </c>
    </row>
    <row r="29" spans="2:9" x14ac:dyDescent="0.25">
      <c r="B29" s="39" t="s">
        <v>20</v>
      </c>
      <c r="C29" s="24">
        <f>C17+'Scenario Projections'!D21</f>
        <v>512</v>
      </c>
      <c r="D29" s="24">
        <f>D17+'Scenario Projections'!E21</f>
        <v>423</v>
      </c>
      <c r="E29" s="24">
        <f>E17+'Scenario Projections'!F21</f>
        <v>-139</v>
      </c>
      <c r="F29" s="24">
        <f>F17+'Scenario Projections'!G21</f>
        <v>350</v>
      </c>
      <c r="G29" s="24">
        <f>G17+'Scenario Projections'!H21</f>
        <v>391</v>
      </c>
      <c r="I29" s="40">
        <f>SUM(C29:G29)</f>
        <v>1537</v>
      </c>
    </row>
    <row r="30" spans="2:9" x14ac:dyDescent="0.25">
      <c r="B30" s="39" t="s">
        <v>5</v>
      </c>
      <c r="C30" s="24">
        <v>-105</v>
      </c>
      <c r="D30" s="24">
        <v>-94</v>
      </c>
      <c r="E30" s="24">
        <v>-89</v>
      </c>
      <c r="F30" s="24">
        <v>-98</v>
      </c>
      <c r="G30" s="24">
        <v>-88</v>
      </c>
      <c r="I30" s="40">
        <f>SUM(C30:G30)</f>
        <v>-474</v>
      </c>
    </row>
    <row r="31" spans="2:9" x14ac:dyDescent="0.25">
      <c r="B31" s="39" t="s">
        <v>9</v>
      </c>
      <c r="C31" s="24">
        <f>-C34</f>
        <v>2500</v>
      </c>
      <c r="D31" s="24">
        <f t="shared" ref="D31:G31" si="10">-D34</f>
        <v>2375</v>
      </c>
      <c r="E31" s="24">
        <f>-E34</f>
        <v>2132.5</v>
      </c>
      <c r="F31" s="24">
        <f t="shared" si="10"/>
        <v>2145</v>
      </c>
      <c r="G31" s="24">
        <f t="shared" si="10"/>
        <v>2290</v>
      </c>
      <c r="I31" s="40">
        <f>G31</f>
        <v>2290</v>
      </c>
    </row>
    <row r="32" spans="2:9" ht="13.8" thickBot="1" x14ac:dyDescent="0.3">
      <c r="B32" s="41" t="s">
        <v>21</v>
      </c>
      <c r="C32" s="27">
        <f>SUM(C28:C31)</f>
        <v>107</v>
      </c>
      <c r="D32" s="27">
        <f>SUM(D28:D31)</f>
        <v>204</v>
      </c>
      <c r="E32" s="31">
        <f>SUM(E28:E31)</f>
        <v>-470.5</v>
      </c>
      <c r="F32" s="31">
        <f>SUM(F28:F31)</f>
        <v>-207.5</v>
      </c>
      <c r="G32" s="27">
        <f>SUM(G28:G31)</f>
        <v>241</v>
      </c>
      <c r="I32" s="42">
        <f>SUM(I28:I31)</f>
        <v>553</v>
      </c>
    </row>
    <row r="33" spans="2:9" ht="13.8" thickTop="1" x14ac:dyDescent="0.25">
      <c r="B33" s="39"/>
      <c r="C33" s="24"/>
      <c r="D33" s="24"/>
      <c r="E33" s="24"/>
      <c r="F33" s="24"/>
      <c r="G33" s="24"/>
      <c r="I33" s="40"/>
    </row>
    <row r="34" spans="2:9" x14ac:dyDescent="0.25">
      <c r="B34" s="43" t="s">
        <v>10</v>
      </c>
      <c r="C34" s="24">
        <f>-C27*2.5</f>
        <v>-2500</v>
      </c>
      <c r="D34" s="24">
        <f t="shared" ref="D34:G34" si="11">-D27*2.5</f>
        <v>-2375</v>
      </c>
      <c r="E34" s="24">
        <f t="shared" si="11"/>
        <v>-2132.5</v>
      </c>
      <c r="F34" s="24">
        <f t="shared" si="11"/>
        <v>-2145</v>
      </c>
      <c r="G34" s="24">
        <f t="shared" si="11"/>
        <v>-2290</v>
      </c>
      <c r="I34" s="40"/>
    </row>
    <row r="35" spans="2:9" x14ac:dyDescent="0.25">
      <c r="B35" s="39" t="s">
        <v>7</v>
      </c>
      <c r="C35" s="24">
        <v>0</v>
      </c>
      <c r="D35" s="24">
        <v>0</v>
      </c>
      <c r="E35" s="30">
        <v>-472</v>
      </c>
      <c r="F35" s="30">
        <v>-207</v>
      </c>
      <c r="G35" s="24">
        <v>0</v>
      </c>
      <c r="H35" s="24"/>
      <c r="I35" s="40"/>
    </row>
    <row r="36" spans="2:9" ht="13.8" thickBot="1" x14ac:dyDescent="0.3">
      <c r="B36" s="44" t="s">
        <v>11</v>
      </c>
      <c r="C36" s="45">
        <f>SUM(C34:C35)</f>
        <v>-2500</v>
      </c>
      <c r="D36" s="45">
        <f t="shared" ref="D36:G36" si="12">SUM(D34:D35)</f>
        <v>-2375</v>
      </c>
      <c r="E36" s="45">
        <f t="shared" si="12"/>
        <v>-2604.5</v>
      </c>
      <c r="F36" s="45">
        <f t="shared" si="12"/>
        <v>-2352</v>
      </c>
      <c r="G36" s="45">
        <f t="shared" si="12"/>
        <v>-2290</v>
      </c>
      <c r="H36" s="46"/>
      <c r="I36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493F6-A8DE-4472-B1D7-55B02C0BC032}">
  <dimension ref="B1:I32"/>
  <sheetViews>
    <sheetView showGridLines="0" tabSelected="1" topLeftCell="A3" workbookViewId="0">
      <selection activeCell="N14" sqref="N14"/>
    </sheetView>
  </sheetViews>
  <sheetFormatPr defaultColWidth="9.33203125" defaultRowHeight="13.2" x14ac:dyDescent="0.25"/>
  <cols>
    <col min="1" max="1" width="9.33203125" style="9"/>
    <col min="2" max="2" width="53.44140625" style="9" customWidth="1"/>
    <col min="3" max="3" width="10.6640625" style="56" customWidth="1"/>
    <col min="4" max="4" width="4.21875" style="56" customWidth="1"/>
    <col min="5" max="6" width="10.6640625" style="56" customWidth="1"/>
    <col min="7" max="7" width="4.21875" style="56" customWidth="1"/>
    <col min="8" max="9" width="10.6640625" style="56" customWidth="1"/>
    <col min="10" max="1999" width="9.33203125" style="9"/>
    <col min="2000" max="2000" width="2.33203125" style="9" customWidth="1"/>
    <col min="2001" max="16384" width="9.33203125" style="9"/>
  </cols>
  <sheetData>
    <row r="1" spans="2:9" ht="13.8" thickBot="1" x14ac:dyDescent="0.3"/>
    <row r="2" spans="2:9" s="8" customFormat="1" x14ac:dyDescent="0.25">
      <c r="B2" s="75"/>
      <c r="C2" s="76" t="s">
        <v>13</v>
      </c>
      <c r="D2" s="77"/>
      <c r="E2" s="103" t="str">
        <f>'Scenario Projections'!C4</f>
        <v>Competitive-disruption impact</v>
      </c>
      <c r="F2" s="103"/>
      <c r="G2" s="77"/>
      <c r="H2" s="104" t="str">
        <f>'Scenario Projections'!C5</f>
        <v>Economic-downturn  impact</v>
      </c>
      <c r="I2" s="105"/>
    </row>
    <row r="3" spans="2:9" ht="13.8" thickBot="1" x14ac:dyDescent="0.3">
      <c r="B3" s="78"/>
      <c r="C3" s="61" t="s">
        <v>24</v>
      </c>
      <c r="D3" s="60"/>
      <c r="E3" s="62" t="s">
        <v>25</v>
      </c>
      <c r="F3" s="62" t="s">
        <v>24</v>
      </c>
      <c r="G3" s="60"/>
      <c r="H3" s="59" t="s">
        <v>25</v>
      </c>
      <c r="I3" s="79" t="s">
        <v>24</v>
      </c>
    </row>
    <row r="4" spans="2:9" ht="13.8" thickTop="1" x14ac:dyDescent="0.25">
      <c r="B4" s="80" t="s">
        <v>26</v>
      </c>
      <c r="C4" s="71"/>
      <c r="D4" s="57"/>
      <c r="E4" s="67"/>
      <c r="F4" s="67"/>
      <c r="G4" s="57"/>
      <c r="H4" s="63"/>
      <c r="I4" s="81"/>
    </row>
    <row r="5" spans="2:9" x14ac:dyDescent="0.25">
      <c r="B5" s="82" t="s">
        <v>41</v>
      </c>
      <c r="C5" s="72"/>
      <c r="D5" s="57"/>
      <c r="E5" s="68"/>
      <c r="F5" s="68"/>
      <c r="G5" s="57"/>
      <c r="H5" s="63"/>
      <c r="I5" s="81"/>
    </row>
    <row r="6" spans="2:9" x14ac:dyDescent="0.25">
      <c r="B6" s="39" t="s">
        <v>0</v>
      </c>
      <c r="C6" s="73">
        <f>'Surplus-Deficit Estimates'!I3</f>
        <v>5527</v>
      </c>
      <c r="D6" s="24"/>
      <c r="E6" s="28">
        <f>'Scenario Projections'!I4</f>
        <v>-500</v>
      </c>
      <c r="F6" s="28">
        <f>E6+C6</f>
        <v>5027</v>
      </c>
      <c r="G6" s="24"/>
      <c r="H6" s="30">
        <f>'Scenario Projections'!I5</f>
        <v>-450</v>
      </c>
      <c r="I6" s="83">
        <f>F6+H6</f>
        <v>4577</v>
      </c>
    </row>
    <row r="7" spans="2:9" x14ac:dyDescent="0.25">
      <c r="B7" s="39" t="s">
        <v>16</v>
      </c>
      <c r="C7" s="73">
        <f>'Scenario Projections'!I7</f>
        <v>-553</v>
      </c>
      <c r="D7" s="24"/>
      <c r="E7" s="28">
        <f>'Scenario Projections'!I8</f>
        <v>-200</v>
      </c>
      <c r="F7" s="28">
        <f t="shared" ref="F7:F10" si="0">E7+C7</f>
        <v>-753</v>
      </c>
      <c r="G7" s="24"/>
      <c r="H7" s="30">
        <v>0</v>
      </c>
      <c r="I7" s="83">
        <f t="shared" ref="I7:I10" si="1">F7+H7</f>
        <v>-753</v>
      </c>
    </row>
    <row r="8" spans="2:9" x14ac:dyDescent="0.25">
      <c r="B8" s="39" t="s">
        <v>17</v>
      </c>
      <c r="C8" s="73">
        <f>'Scenario Projections'!I10</f>
        <v>-1000</v>
      </c>
      <c r="D8" s="24"/>
      <c r="E8" s="28">
        <f>'Scenario Projections'!I11</f>
        <v>-500</v>
      </c>
      <c r="F8" s="28">
        <f t="shared" si="0"/>
        <v>-1500</v>
      </c>
      <c r="G8" s="24"/>
      <c r="H8" s="30">
        <v>0</v>
      </c>
      <c r="I8" s="83">
        <f t="shared" si="1"/>
        <v>-1500</v>
      </c>
    </row>
    <row r="9" spans="2:9" x14ac:dyDescent="0.25">
      <c r="B9" s="39" t="s">
        <v>18</v>
      </c>
      <c r="C9" s="73">
        <f>'Scenario Projections'!I13</f>
        <v>75</v>
      </c>
      <c r="D9" s="24"/>
      <c r="E9" s="28">
        <f>'Scenario Projections'!I14</f>
        <v>50</v>
      </c>
      <c r="F9" s="28">
        <f t="shared" si="0"/>
        <v>125</v>
      </c>
      <c r="G9" s="24"/>
      <c r="H9" s="30">
        <v>0</v>
      </c>
      <c r="I9" s="83">
        <f t="shared" si="1"/>
        <v>125</v>
      </c>
    </row>
    <row r="10" spans="2:9" x14ac:dyDescent="0.25">
      <c r="B10" s="39" t="s">
        <v>19</v>
      </c>
      <c r="C10" s="73">
        <f>'Scenario Projections'!I16</f>
        <v>-1037</v>
      </c>
      <c r="D10" s="24"/>
      <c r="E10" s="28">
        <f>'Scenario Projections'!I17</f>
        <v>125</v>
      </c>
      <c r="F10" s="28">
        <f t="shared" si="0"/>
        <v>-912</v>
      </c>
      <c r="G10" s="24"/>
      <c r="H10" s="30">
        <v>0</v>
      </c>
      <c r="I10" s="83">
        <f t="shared" si="1"/>
        <v>-912</v>
      </c>
    </row>
    <row r="11" spans="2:9" ht="13.8" thickBot="1" x14ac:dyDescent="0.3">
      <c r="B11" s="93" t="s">
        <v>27</v>
      </c>
      <c r="C11" s="94">
        <f>SUM(C6:C10)</f>
        <v>3012</v>
      </c>
      <c r="D11" s="25"/>
      <c r="E11" s="95">
        <f>SUM(E6:E10)</f>
        <v>-1025</v>
      </c>
      <c r="F11" s="95">
        <f>SUM(F6:F10)</f>
        <v>1987</v>
      </c>
      <c r="G11" s="25"/>
      <c r="H11" s="96">
        <f>SUM(H6:H10)</f>
        <v>-450</v>
      </c>
      <c r="I11" s="97">
        <f>SUM(I6:I10)</f>
        <v>1537</v>
      </c>
    </row>
    <row r="12" spans="2:9" ht="13.8" thickTop="1" x14ac:dyDescent="0.25">
      <c r="B12" s="39"/>
      <c r="C12" s="73"/>
      <c r="D12" s="24"/>
      <c r="E12" s="28"/>
      <c r="F12" s="28"/>
      <c r="G12" s="24"/>
      <c r="H12" s="30"/>
      <c r="I12" s="83"/>
    </row>
    <row r="13" spans="2:9" x14ac:dyDescent="0.25">
      <c r="B13" s="80" t="s">
        <v>28</v>
      </c>
      <c r="C13" s="73"/>
      <c r="D13" s="24"/>
      <c r="E13" s="28"/>
      <c r="F13" s="28"/>
      <c r="G13" s="24"/>
      <c r="H13" s="30"/>
      <c r="I13" s="83"/>
    </row>
    <row r="14" spans="2:9" x14ac:dyDescent="0.25">
      <c r="B14" s="82" t="s">
        <v>29</v>
      </c>
      <c r="C14" s="74"/>
      <c r="D14" s="24"/>
      <c r="E14" s="69"/>
      <c r="F14" s="69"/>
      <c r="G14" s="24"/>
      <c r="H14" s="64"/>
      <c r="I14" s="84"/>
    </row>
    <row r="15" spans="2:9" ht="13.8" thickBot="1" x14ac:dyDescent="0.3">
      <c r="B15" s="93" t="s">
        <v>30</v>
      </c>
      <c r="C15" s="98">
        <v>2.5</v>
      </c>
      <c r="D15" s="99"/>
      <c r="E15" s="100"/>
      <c r="F15" s="100">
        <v>2.5</v>
      </c>
      <c r="G15" s="99"/>
      <c r="H15" s="101"/>
      <c r="I15" s="102">
        <v>2.5</v>
      </c>
    </row>
    <row r="16" spans="2:9" ht="13.8" thickTop="1" x14ac:dyDescent="0.25">
      <c r="B16" s="39"/>
      <c r="C16" s="73"/>
      <c r="D16" s="24"/>
      <c r="E16" s="28"/>
      <c r="F16" s="28"/>
      <c r="G16" s="24"/>
      <c r="H16" s="30"/>
      <c r="I16" s="83"/>
    </row>
    <row r="17" spans="2:9" x14ac:dyDescent="0.25">
      <c r="B17" s="85" t="s">
        <v>31</v>
      </c>
      <c r="C17" s="73"/>
      <c r="D17" s="24"/>
      <c r="E17" s="28"/>
      <c r="F17" s="28"/>
      <c r="G17" s="24"/>
      <c r="H17" s="30"/>
      <c r="I17" s="83"/>
    </row>
    <row r="18" spans="2:9" x14ac:dyDescent="0.25">
      <c r="B18" s="82" t="s">
        <v>42</v>
      </c>
      <c r="C18" s="72"/>
      <c r="D18" s="57"/>
      <c r="E18" s="68"/>
      <c r="F18" s="68"/>
      <c r="G18" s="57"/>
      <c r="H18" s="65"/>
      <c r="I18" s="86"/>
    </row>
    <row r="19" spans="2:9" x14ac:dyDescent="0.25">
      <c r="B19" s="39" t="s">
        <v>39</v>
      </c>
      <c r="C19" s="73">
        <f>'Surplus-Deficit Estimates'!C16</f>
        <v>-2800</v>
      </c>
      <c r="D19" s="24"/>
      <c r="E19" s="28"/>
      <c r="F19" s="28">
        <f>C19</f>
        <v>-2800</v>
      </c>
      <c r="G19" s="24"/>
      <c r="H19" s="30"/>
      <c r="I19" s="83">
        <f>F19</f>
        <v>-2800</v>
      </c>
    </row>
    <row r="20" spans="2:9" x14ac:dyDescent="0.25">
      <c r="B20" s="39" t="s">
        <v>27</v>
      </c>
      <c r="C20" s="73">
        <f>C11</f>
        <v>3012</v>
      </c>
      <c r="D20" s="24"/>
      <c r="E20" s="28"/>
      <c r="F20" s="28">
        <f>F11</f>
        <v>1987</v>
      </c>
      <c r="G20" s="24"/>
      <c r="H20" s="30"/>
      <c r="I20" s="83">
        <f>I11</f>
        <v>1537</v>
      </c>
    </row>
    <row r="21" spans="2:9" x14ac:dyDescent="0.25">
      <c r="B21" s="39" t="s">
        <v>32</v>
      </c>
      <c r="C21" s="73">
        <f>'Surplus-Deficit Estimates'!I6</f>
        <v>-509</v>
      </c>
      <c r="D21" s="24"/>
      <c r="E21" s="28"/>
      <c r="F21" s="28">
        <f>'Surplus-Deficit Estimates'!I18</f>
        <v>-489</v>
      </c>
      <c r="G21" s="24"/>
      <c r="H21" s="30"/>
      <c r="I21" s="83">
        <f>'Surplus-Deficit Estimates'!I30</f>
        <v>-474</v>
      </c>
    </row>
    <row r="22" spans="2:9" x14ac:dyDescent="0.25">
      <c r="B22" s="39" t="s">
        <v>40</v>
      </c>
      <c r="C22" s="73">
        <f>'Surplus-Deficit Estimates'!I7</f>
        <v>3040</v>
      </c>
      <c r="D22" s="24"/>
      <c r="E22" s="28"/>
      <c r="F22" s="28">
        <f>'Surplus-Deficit Estimates'!I19</f>
        <v>2540</v>
      </c>
      <c r="G22" s="24"/>
      <c r="H22" s="30"/>
      <c r="I22" s="83">
        <f>'Surplus-Deficit Estimates'!I31</f>
        <v>2290</v>
      </c>
    </row>
    <row r="23" spans="2:9" ht="13.8" thickBot="1" x14ac:dyDescent="0.3">
      <c r="B23" s="93" t="s">
        <v>33</v>
      </c>
      <c r="C23" s="94">
        <f>SUM(C19:C22)</f>
        <v>2743</v>
      </c>
      <c r="D23" s="99"/>
      <c r="E23" s="100"/>
      <c r="F23" s="95">
        <f>SUM(F19:F22)</f>
        <v>1238</v>
      </c>
      <c r="G23" s="99"/>
      <c r="H23" s="101"/>
      <c r="I23" s="97">
        <f>SUM(I19:I22)</f>
        <v>553</v>
      </c>
    </row>
    <row r="24" spans="2:9" ht="13.8" thickTop="1" x14ac:dyDescent="0.25">
      <c r="B24" s="39"/>
      <c r="C24" s="73"/>
      <c r="D24" s="24"/>
      <c r="E24" s="28"/>
      <c r="F24" s="28"/>
      <c r="G24" s="24"/>
      <c r="H24" s="30"/>
      <c r="I24" s="83"/>
    </row>
    <row r="25" spans="2:9" x14ac:dyDescent="0.25">
      <c r="B25" s="80" t="s">
        <v>34</v>
      </c>
      <c r="C25" s="73"/>
      <c r="D25" s="24"/>
      <c r="E25" s="28"/>
      <c r="F25" s="28"/>
      <c r="G25" s="24"/>
      <c r="H25" s="30"/>
      <c r="I25" s="83"/>
    </row>
    <row r="26" spans="2:9" x14ac:dyDescent="0.25">
      <c r="B26" s="80" t="s">
        <v>43</v>
      </c>
      <c r="C26" s="73"/>
      <c r="D26" s="24"/>
      <c r="E26" s="28"/>
      <c r="F26" s="28"/>
      <c r="G26" s="24"/>
      <c r="H26" s="30"/>
      <c r="I26" s="83"/>
    </row>
    <row r="27" spans="2:9" x14ac:dyDescent="0.25">
      <c r="B27" s="39" t="s">
        <v>35</v>
      </c>
      <c r="C27" s="73">
        <v>450</v>
      </c>
      <c r="D27" s="24"/>
      <c r="E27" s="28"/>
      <c r="F27" s="28">
        <f>C27</f>
        <v>450</v>
      </c>
      <c r="G27" s="24"/>
      <c r="H27" s="30"/>
      <c r="I27" s="83">
        <f>F27</f>
        <v>450</v>
      </c>
    </row>
    <row r="28" spans="2:9" x14ac:dyDescent="0.25">
      <c r="B28" s="39" t="s">
        <v>36</v>
      </c>
      <c r="C28" s="73">
        <f>C29-C27</f>
        <v>2293</v>
      </c>
      <c r="D28" s="24"/>
      <c r="E28" s="28"/>
      <c r="F28" s="28">
        <f>F29-F27</f>
        <v>788</v>
      </c>
      <c r="G28" s="24"/>
      <c r="H28" s="30"/>
      <c r="I28" s="83">
        <f>I29-I27</f>
        <v>103</v>
      </c>
    </row>
    <row r="29" spans="2:9" ht="13.8" thickBot="1" x14ac:dyDescent="0.3">
      <c r="B29" s="93" t="s">
        <v>33</v>
      </c>
      <c r="C29" s="94">
        <f>C23</f>
        <v>2743</v>
      </c>
      <c r="D29" s="99"/>
      <c r="E29" s="100"/>
      <c r="F29" s="95">
        <f>F23</f>
        <v>1238</v>
      </c>
      <c r="G29" s="99"/>
      <c r="H29" s="101"/>
      <c r="I29" s="97">
        <f>I23</f>
        <v>553</v>
      </c>
    </row>
    <row r="30" spans="2:9" ht="13.8" thickTop="1" x14ac:dyDescent="0.25">
      <c r="B30" s="39"/>
      <c r="C30" s="73"/>
      <c r="D30" s="58"/>
      <c r="E30" s="70"/>
      <c r="F30" s="28"/>
      <c r="G30" s="58"/>
      <c r="H30" s="66"/>
      <c r="I30" s="83"/>
    </row>
    <row r="31" spans="2:9" x14ac:dyDescent="0.25">
      <c r="B31" s="43" t="s">
        <v>37</v>
      </c>
      <c r="C31" s="73">
        <f>C27/5</f>
        <v>90</v>
      </c>
      <c r="D31" s="24"/>
      <c r="E31" s="28"/>
      <c r="F31" s="28">
        <f>F27/5</f>
        <v>90</v>
      </c>
      <c r="G31" s="24"/>
      <c r="H31" s="30"/>
      <c r="I31" s="83">
        <f>I27/5</f>
        <v>90</v>
      </c>
    </row>
    <row r="32" spans="2:9" ht="13.8" thickBot="1" x14ac:dyDescent="0.3">
      <c r="B32" s="87" t="s">
        <v>38</v>
      </c>
      <c r="C32" s="88">
        <f>C28/5</f>
        <v>458.6</v>
      </c>
      <c r="D32" s="89"/>
      <c r="E32" s="90"/>
      <c r="F32" s="90">
        <f>F28/5</f>
        <v>157.6</v>
      </c>
      <c r="G32" s="89"/>
      <c r="H32" s="91"/>
      <c r="I32" s="92">
        <f>I28/5</f>
        <v>20.6</v>
      </c>
    </row>
  </sheetData>
  <mergeCells count="2">
    <mergeCell ref="E2:F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 Projections</vt:lpstr>
      <vt:lpstr>Surplus-Deficit Estimates</vt:lpstr>
      <vt:lpstr>Payout Decisio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2024-07-04T09:52:14Z</dcterms:created>
  <dcterms:modified xsi:type="dcterms:W3CDTF">2024-07-04T09:54:53Z</dcterms:modified>
</cp:coreProperties>
</file>