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282" documentId="11_F25DC773A252ABDACC1048D7991B778C5ADE58EC" xr6:coauthVersionLast="47" xr6:coauthVersionMax="47" xr10:uidLastSave="{8D3B05BB-4C85-47CF-9593-6D2EDF52C8D4}"/>
  <bookViews>
    <workbookView xWindow="-108" yWindow="-108" windowWidth="23256" windowHeight="12456" activeTab="2" xr2:uid="{00000000-000D-0000-FFFF-FFFF00000000}"/>
  </bookViews>
  <sheets>
    <sheet name="Unlevered CoE" sheetId="1" r:id="rId1"/>
    <sheet name="Levered CoE" sheetId="2" r:id="rId2"/>
    <sheet name="Levered Be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3" l="1"/>
  <c r="F5" i="3" s="1"/>
  <c r="H12" i="3"/>
  <c r="E4" i="3"/>
  <c r="G12" i="3"/>
  <c r="H10" i="3"/>
  <c r="G10" i="3"/>
  <c r="D12" i="3"/>
  <c r="H8" i="3"/>
  <c r="G8" i="3"/>
  <c r="H7" i="3"/>
  <c r="G7" i="3"/>
  <c r="H6" i="3"/>
  <c r="G6" i="3"/>
  <c r="G5" i="3"/>
  <c r="H5" i="3"/>
  <c r="H3" i="3"/>
  <c r="G3" i="3"/>
  <c r="C12" i="3"/>
  <c r="C10" i="3"/>
  <c r="F8" i="3"/>
  <c r="D8" i="3"/>
  <c r="E8" i="3" s="1"/>
  <c r="F7" i="3"/>
  <c r="F10" i="3" s="1"/>
  <c r="D7" i="3"/>
  <c r="E7" i="3" s="1"/>
  <c r="E10" i="3" s="1"/>
  <c r="F6" i="3"/>
  <c r="D6" i="3"/>
  <c r="E6" i="3" s="1"/>
  <c r="C5" i="3"/>
  <c r="D4" i="3"/>
  <c r="F3" i="3"/>
  <c r="D3" i="3"/>
  <c r="E3" i="3" s="1"/>
  <c r="F5" i="2"/>
  <c r="E5" i="2"/>
  <c r="C5" i="2"/>
  <c r="F10" i="2"/>
  <c r="F12" i="2" s="1"/>
  <c r="E12" i="2"/>
  <c r="E12" i="1"/>
  <c r="D9" i="2"/>
  <c r="D5" i="2"/>
  <c r="E10" i="2"/>
  <c r="C12" i="2"/>
  <c r="C10" i="2"/>
  <c r="F8" i="2"/>
  <c r="D8" i="2"/>
  <c r="E8" i="2" s="1"/>
  <c r="F7" i="2"/>
  <c r="D7" i="2"/>
  <c r="E7" i="2" s="1"/>
  <c r="F6" i="2"/>
  <c r="E6" i="2"/>
  <c r="D6" i="2"/>
  <c r="F4" i="2"/>
  <c r="D4" i="2"/>
  <c r="F3" i="2"/>
  <c r="D3" i="2"/>
  <c r="E3" i="2" s="1"/>
  <c r="E10" i="1"/>
  <c r="F12" i="1"/>
  <c r="F5" i="1"/>
  <c r="F4" i="1"/>
  <c r="F6" i="1"/>
  <c r="F7" i="1"/>
  <c r="F8" i="1"/>
  <c r="F3" i="1"/>
  <c r="E5" i="1"/>
  <c r="E8" i="1"/>
  <c r="E7" i="1"/>
  <c r="E6" i="1"/>
  <c r="E4" i="1"/>
  <c r="E3" i="1"/>
  <c r="D9" i="1"/>
  <c r="D12" i="1" s="1"/>
  <c r="D8" i="1"/>
  <c r="D7" i="1"/>
  <c r="D6" i="1"/>
  <c r="D4" i="1"/>
  <c r="D5" i="1" s="1"/>
  <c r="D3" i="1"/>
  <c r="C10" i="1"/>
  <c r="C12" i="1" s="1"/>
  <c r="C5" i="1" s="1"/>
  <c r="F12" i="3" l="1"/>
  <c r="E12" i="3"/>
  <c r="E5" i="3"/>
  <c r="D5" i="3"/>
  <c r="D9" i="3"/>
  <c r="E4" i="2"/>
  <c r="D12" i="2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ThinkPad</author>
  </authors>
  <commentList>
    <comment ref="D11" authorId="0" shapeId="0" xr:uid="{D84B076A-7F4E-47BC-BE1B-C273F0C3072C}">
      <text>
        <r>
          <rPr>
            <b/>
            <sz val="9"/>
            <color indexed="81"/>
            <rFont val="Tahoma"/>
            <family val="2"/>
            <charset val="204"/>
          </rPr>
          <t>ThinkPad:</t>
        </r>
        <r>
          <rPr>
            <sz val="9"/>
            <color indexed="81"/>
            <rFont val="Tahoma"/>
            <family val="2"/>
            <charset val="204"/>
          </rPr>
          <t xml:space="preserve">
როგორ უნდა დავთვალოთ PV of Tx Shield, თუ ორგანიზაციის ზრდა აღემატება CoD-? 
იდეაში, თუ არ იზრდება ორგანიზაცია, მაშინ საგადასახადო დანაზოგის PV იქნება დღევანდელი სესხის ღირებულების და საგადასახადო განაკვეთის ნამრავლის ტოლი, მაგრამ თუ ორგანიზაცია იზრდება და სესხიც პროპორციულად იზრდება მააშინ ეს ციფრიც იზრდება </t>
        </r>
      </text>
    </comment>
  </commentList>
</comments>
</file>

<file path=xl/sharedStrings.xml><?xml version="1.0" encoding="utf-8"?>
<sst xmlns="http://schemas.openxmlformats.org/spreadsheetml/2006/main" count="59" uniqueCount="22">
  <si>
    <t>Key Inputs</t>
  </si>
  <si>
    <t>Cost of Equity</t>
  </si>
  <si>
    <t>Cost of Debt</t>
  </si>
  <si>
    <t>Unlevered Cost of Equity</t>
  </si>
  <si>
    <t>Cost of Capital for Tax Shield</t>
  </si>
  <si>
    <t>Marginal Tax Rate</t>
  </si>
  <si>
    <t>Present Value of Tax Shield</t>
  </si>
  <si>
    <t>Market Value of Debt</t>
  </si>
  <si>
    <t>Market Value of Equity</t>
  </si>
  <si>
    <t>Variable Debt</t>
  </si>
  <si>
    <t>Fixed Debt</t>
  </si>
  <si>
    <t>Leverage - D/(D+E)</t>
  </si>
  <si>
    <t>Debt Growt Rate</t>
  </si>
  <si>
    <t>-</t>
  </si>
  <si>
    <t>Cos of Equity</t>
  </si>
  <si>
    <t xml:space="preserve"> D/E</t>
  </si>
  <si>
    <t>E Beta</t>
  </si>
  <si>
    <t>D Beta</t>
  </si>
  <si>
    <t>UE Beta</t>
  </si>
  <si>
    <t>Capital for Tax Shield Beta</t>
  </si>
  <si>
    <t>Fixed Risky Debt</t>
  </si>
  <si>
    <t>Fixed Risk Free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</si>
</sst>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0" applyNumberFormat="1"/>
    <xf numFmtId="164" fontId="0" fillId="0" borderId="3" xfId="2" applyNumberFormat="1" applyFont="1" applyBorder="1"/>
    <xf numFmtId="44" fontId="0" fillId="2" borderId="4" xfId="1" applyFont="1" applyFill="1" applyBorder="1"/>
    <xf numFmtId="164" fontId="0" fillId="2" borderId="4" xfId="0" applyNumberFormat="1" applyFill="1" applyBorder="1"/>
    <xf numFmtId="164" fontId="0" fillId="0" borderId="4" xfId="2" applyNumberFormat="1" applyFont="1" applyBorder="1"/>
    <xf numFmtId="164" fontId="0" fillId="0" borderId="0" xfId="0" applyNumberFormat="1"/>
    <xf numFmtId="164" fontId="0" fillId="0" borderId="7" xfId="0" applyNumberFormat="1" applyBorder="1"/>
    <xf numFmtId="44" fontId="0" fillId="0" borderId="1" xfId="1" applyFont="1" applyBorder="1"/>
    <xf numFmtId="164" fontId="0" fillId="0" borderId="6" xfId="2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64" fontId="0" fillId="0" borderId="4" xfId="0" applyNumberFormat="1" applyBorder="1"/>
    <xf numFmtId="44" fontId="0" fillId="0" borderId="4" xfId="0" applyNumberFormat="1" applyBorder="1"/>
    <xf numFmtId="44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3" borderId="8" xfId="0" applyFill="1" applyBorder="1"/>
    <xf numFmtId="0" fontId="0" fillId="0" borderId="12" xfId="0" applyBorder="1"/>
    <xf numFmtId="164" fontId="0" fillId="0" borderId="13" xfId="0" applyNumberFormat="1" applyBorder="1"/>
    <xf numFmtId="44" fontId="0" fillId="0" borderId="13" xfId="0" applyNumberFormat="1" applyBorder="1"/>
    <xf numFmtId="0" fontId="0" fillId="0" borderId="14" xfId="0" applyBorder="1"/>
    <xf numFmtId="44" fontId="0" fillId="0" borderId="15" xfId="1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0" fontId="0" fillId="0" borderId="20" xfId="0" applyBorder="1"/>
    <xf numFmtId="10" fontId="0" fillId="0" borderId="21" xfId="0" applyNumberFormat="1" applyBorder="1"/>
    <xf numFmtId="10" fontId="0" fillId="0" borderId="22" xfId="2" applyNumberFormat="1" applyFont="1" applyBorder="1"/>
    <xf numFmtId="164" fontId="0" fillId="0" borderId="23" xfId="2" applyNumberFormat="1" applyFont="1" applyBorder="1"/>
    <xf numFmtId="0" fontId="0" fillId="4" borderId="8" xfId="0" applyFill="1" applyBorder="1"/>
    <xf numFmtId="44" fontId="0" fillId="0" borderId="15" xfId="1" applyFont="1" applyBorder="1" applyAlignment="1">
      <alignment horizontal="right" vertical="center"/>
    </xf>
    <xf numFmtId="43" fontId="0" fillId="2" borderId="4" xfId="3" applyFont="1" applyFill="1" applyBorder="1"/>
    <xf numFmtId="43" fontId="0" fillId="0" borderId="0" xfId="3" applyFont="1"/>
    <xf numFmtId="43" fontId="0" fillId="0" borderId="4" xfId="3" applyFont="1" applyBorder="1"/>
    <xf numFmtId="43" fontId="0" fillId="0" borderId="13" xfId="3" applyFont="1" applyBorder="1"/>
    <xf numFmtId="43" fontId="0" fillId="0" borderId="21" xfId="3" applyFont="1" applyBorder="1"/>
    <xf numFmtId="43" fontId="0" fillId="0" borderId="22" xfId="3" applyFont="1" applyBorder="1"/>
    <xf numFmtId="43" fontId="0" fillId="0" borderId="23" xfId="3" applyFont="1" applyBorder="1"/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281940</xdr:colOff>
      <xdr:row>1</xdr:row>
      <xdr:rowOff>22860</xdr:rowOff>
    </xdr:from>
    <xdr:to>
      <xdr:col>18</xdr:col>
      <xdr:colOff>149837</xdr:colOff>
      <xdr:row>24</xdr:row>
      <xdr:rowOff>6787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DB4DA0-F824-1DF5-9332-FF7D66062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3580" y="213360"/>
          <a:ext cx="6573497" cy="419778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</xdr:colOff>
      <xdr:row>0</xdr:row>
      <xdr:rowOff>182879</xdr:rowOff>
    </xdr:from>
    <xdr:to>
      <xdr:col>18</xdr:col>
      <xdr:colOff>482852</xdr:colOff>
      <xdr:row>25</xdr:row>
      <xdr:rowOff>46576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CD19B4-7D23-3102-7BA3-ABF9B62F4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0700" y="182879"/>
          <a:ext cx="7142732" cy="445093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83820</xdr:colOff>
      <xdr:row>1</xdr:row>
      <xdr:rowOff>7620</xdr:rowOff>
    </xdr:from>
    <xdr:to>
      <xdr:col>18</xdr:col>
      <xdr:colOff>582249</xdr:colOff>
      <xdr:row>22</xdr:row>
      <xdr:rowOff>181897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0AF80-9F11-FC42-D18F-4E863180B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198120"/>
          <a:ext cx="5984829" cy="402237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15"/>
  <sheetViews>
    <sheetView showGridLines="0" workbookViewId="0">
      <selection activeCell="F5" sqref="F5"/>
    </sheetView>
  </sheetViews>
  <sheetFormatPr defaultRowHeight="14.4" x14ac:dyDescent="0.3"/>
  <cols>
    <col min="2" max="2" width="26.88671875" customWidth="1"/>
    <col min="2000" max="2000" width="2.5546875" customWidth="1"/>
  </cols>
  <sheetData>
    <row r="1" spans="2:6" ht="15" thickBot="1" x14ac:dyDescent="0.35"/>
    <row r="2" spans="2:6" x14ac:dyDescent="0.3">
      <c r="B2" s="16" t="s">
        <v>0</v>
      </c>
      <c r="C2" s="39" t="s">
        <v>9</v>
      </c>
      <c r="D2" s="40"/>
      <c r="E2" s="39" t="s">
        <v>10</v>
      </c>
      <c r="F2" s="41"/>
    </row>
    <row r="3" spans="2:6" x14ac:dyDescent="0.3">
      <c r="B3" s="17" t="s">
        <v>1</v>
      </c>
      <c r="C3" s="4">
        <v>0.1</v>
      </c>
      <c r="D3" s="6">
        <f>C3</f>
        <v>0.1</v>
      </c>
      <c r="E3" s="11">
        <f>D3</f>
        <v>0.1</v>
      </c>
      <c r="F3" s="18">
        <f>C3</f>
        <v>0.1</v>
      </c>
    </row>
    <row r="4" spans="2:6" x14ac:dyDescent="0.3">
      <c r="B4" s="17" t="s">
        <v>2</v>
      </c>
      <c r="C4" s="4">
        <v>0.04</v>
      </c>
      <c r="D4" s="6">
        <f>C4</f>
        <v>0.04</v>
      </c>
      <c r="E4" s="11">
        <f>D4</f>
        <v>0.04</v>
      </c>
      <c r="F4" s="18">
        <f t="shared" ref="F4:F8" si="0">C4</f>
        <v>0.04</v>
      </c>
    </row>
    <row r="5" spans="2:6" x14ac:dyDescent="0.3">
      <c r="B5" s="17" t="s">
        <v>4</v>
      </c>
      <c r="C5" s="5">
        <f>C12</f>
        <v>8.199999999999999E-2</v>
      </c>
      <c r="D5" s="6">
        <f>D4</f>
        <v>0.04</v>
      </c>
      <c r="E5" s="5">
        <f>E12</f>
        <v>8.199999999999999E-2</v>
      </c>
      <c r="F5" s="18">
        <f>F4</f>
        <v>0.04</v>
      </c>
    </row>
    <row r="6" spans="2:6" x14ac:dyDescent="0.3">
      <c r="B6" s="17" t="s">
        <v>5</v>
      </c>
      <c r="C6" s="4">
        <v>0.15</v>
      </c>
      <c r="D6" s="6">
        <f t="shared" ref="D6:E8" si="1">C6</f>
        <v>0.15</v>
      </c>
      <c r="E6" s="11">
        <f t="shared" si="1"/>
        <v>0.15</v>
      </c>
      <c r="F6" s="18">
        <f t="shared" si="0"/>
        <v>0.15</v>
      </c>
    </row>
    <row r="7" spans="2:6" x14ac:dyDescent="0.3">
      <c r="B7" s="17" t="s">
        <v>7</v>
      </c>
      <c r="C7" s="3">
        <v>30</v>
      </c>
      <c r="D7" s="1">
        <f t="shared" si="1"/>
        <v>30</v>
      </c>
      <c r="E7" s="12">
        <f t="shared" si="1"/>
        <v>30</v>
      </c>
      <c r="F7" s="19">
        <f t="shared" si="0"/>
        <v>30</v>
      </c>
    </row>
    <row r="8" spans="2:6" x14ac:dyDescent="0.3">
      <c r="B8" s="17" t="s">
        <v>8</v>
      </c>
      <c r="C8" s="3">
        <v>70</v>
      </c>
      <c r="D8" s="1">
        <f t="shared" si="1"/>
        <v>70</v>
      </c>
      <c r="E8" s="12">
        <f t="shared" si="1"/>
        <v>70</v>
      </c>
      <c r="F8" s="19">
        <f t="shared" si="0"/>
        <v>70</v>
      </c>
    </row>
    <row r="9" spans="2:6" x14ac:dyDescent="0.3">
      <c r="B9" s="20" t="s">
        <v>6</v>
      </c>
      <c r="C9" s="13" t="s">
        <v>13</v>
      </c>
      <c r="D9" s="8">
        <f>(D7*D4*D6)/(D5-D11)</f>
        <v>17.999999999999996</v>
      </c>
      <c r="E9" s="14" t="s">
        <v>13</v>
      </c>
      <c r="F9" s="21">
        <f>(F7*F4*F6)/(F5-F11)</f>
        <v>4.5</v>
      </c>
    </row>
    <row r="10" spans="2:6" x14ac:dyDescent="0.3">
      <c r="B10" s="22" t="s">
        <v>11</v>
      </c>
      <c r="C10" s="2">
        <f>C7/(C7+C8)</f>
        <v>0.3</v>
      </c>
      <c r="D10" s="10" t="s">
        <v>13</v>
      </c>
      <c r="E10" s="2">
        <f>E7/(E7+E8)</f>
        <v>0.3</v>
      </c>
      <c r="F10" s="23"/>
    </row>
    <row r="11" spans="2:6" x14ac:dyDescent="0.3">
      <c r="B11" s="24" t="s">
        <v>12</v>
      </c>
      <c r="C11" s="9" t="s">
        <v>13</v>
      </c>
      <c r="D11" s="7">
        <v>0.03</v>
      </c>
      <c r="E11" s="15" t="s">
        <v>13</v>
      </c>
      <c r="F11" s="25">
        <v>0</v>
      </c>
    </row>
    <row r="12" spans="2:6" ht="15" thickBot="1" x14ac:dyDescent="0.35">
      <c r="B12" s="26" t="s">
        <v>3</v>
      </c>
      <c r="C12" s="27">
        <f>C4*C10+(1-C10)*C3</f>
        <v>8.199999999999999E-2</v>
      </c>
      <c r="D12" s="28">
        <f>(D7-D9)*D4/(D7-D9+D8)+D8/(D7-D9+D8)*D3</f>
        <v>9.1219512195121963E-2</v>
      </c>
      <c r="E12" s="27">
        <f>E4*E10+(1-E10)*E3</f>
        <v>8.199999999999999E-2</v>
      </c>
      <c r="F12" s="29">
        <f>F7*(1-F6)*F4/(F7*(1-F6)+F8)+F8*F3/(F7*(1-F6)+F8)</f>
        <v>8.3979057591623024E-2</v>
      </c>
    </row>
    <row r="15" spans="2:6" x14ac:dyDescent="0.3">
      <c r="D15" s="1"/>
    </row>
  </sheetData>
  <mergeCells count="2">
    <mergeCell ref="C2:D2"/>
    <mergeCell ref="E2:F2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13D8B-5875-4A05-8E36-E1B2EC784CD1}">
  <dimension ref="B1:F12"/>
  <sheetViews>
    <sheetView workbookViewId="0">
      <selection activeCell="B13" sqref="B13"/>
    </sheetView>
  </sheetViews>
  <sheetFormatPr defaultRowHeight="14.4" x14ac:dyDescent="0.3"/>
  <cols>
    <col min="2" max="2" width="27.6640625" customWidth="1"/>
  </cols>
  <sheetData>
    <row r="1" spans="2:6" ht="15" thickBot="1" x14ac:dyDescent="0.35"/>
    <row r="2" spans="2:6" x14ac:dyDescent="0.3">
      <c r="B2" s="30" t="s">
        <v>0</v>
      </c>
      <c r="C2" s="42" t="s">
        <v>9</v>
      </c>
      <c r="D2" s="43"/>
      <c r="E2" s="42" t="s">
        <v>10</v>
      </c>
      <c r="F2" s="44"/>
    </row>
    <row r="3" spans="2:6" x14ac:dyDescent="0.3">
      <c r="B3" s="17" t="s">
        <v>3</v>
      </c>
      <c r="C3" s="4">
        <v>8.2000000000000003E-2</v>
      </c>
      <c r="D3" s="6">
        <f>C3</f>
        <v>8.2000000000000003E-2</v>
      </c>
      <c r="E3" s="11">
        <f>D3</f>
        <v>8.2000000000000003E-2</v>
      </c>
      <c r="F3" s="18">
        <f>C3</f>
        <v>8.2000000000000003E-2</v>
      </c>
    </row>
    <row r="4" spans="2:6" x14ac:dyDescent="0.3">
      <c r="B4" s="17" t="s">
        <v>2</v>
      </c>
      <c r="C4" s="4">
        <v>0.04</v>
      </c>
      <c r="D4" s="6">
        <f>C4</f>
        <v>0.04</v>
      </c>
      <c r="E4" s="11">
        <f>D4</f>
        <v>0.04</v>
      </c>
      <c r="F4" s="18">
        <f t="shared" ref="F4:F8" si="0">C4</f>
        <v>0.04</v>
      </c>
    </row>
    <row r="5" spans="2:6" x14ac:dyDescent="0.3">
      <c r="B5" s="17" t="s">
        <v>4</v>
      </c>
      <c r="C5" s="5">
        <f>C3</f>
        <v>8.2000000000000003E-2</v>
      </c>
      <c r="D5" s="6">
        <f>D4</f>
        <v>0.04</v>
      </c>
      <c r="E5" s="5">
        <f>E3</f>
        <v>8.2000000000000003E-2</v>
      </c>
      <c r="F5" s="18">
        <f>F4</f>
        <v>0.04</v>
      </c>
    </row>
    <row r="6" spans="2:6" x14ac:dyDescent="0.3">
      <c r="B6" s="17" t="s">
        <v>5</v>
      </c>
      <c r="C6" s="4">
        <v>0.15</v>
      </c>
      <c r="D6" s="6">
        <f t="shared" ref="D6:E8" si="1">C6</f>
        <v>0.15</v>
      </c>
      <c r="E6" s="11">
        <f t="shared" si="1"/>
        <v>0.15</v>
      </c>
      <c r="F6" s="18">
        <f t="shared" si="0"/>
        <v>0.15</v>
      </c>
    </row>
    <row r="7" spans="2:6" x14ac:dyDescent="0.3">
      <c r="B7" s="17" t="s">
        <v>7</v>
      </c>
      <c r="C7" s="3">
        <v>30</v>
      </c>
      <c r="D7" s="1">
        <f t="shared" si="1"/>
        <v>30</v>
      </c>
      <c r="E7" s="12">
        <f t="shared" si="1"/>
        <v>30</v>
      </c>
      <c r="F7" s="19">
        <f t="shared" si="0"/>
        <v>30</v>
      </c>
    </row>
    <row r="8" spans="2:6" x14ac:dyDescent="0.3">
      <c r="B8" s="17" t="s">
        <v>8</v>
      </c>
      <c r="C8" s="3">
        <v>70</v>
      </c>
      <c r="D8" s="1">
        <f t="shared" si="1"/>
        <v>70</v>
      </c>
      <c r="E8" s="12">
        <f t="shared" si="1"/>
        <v>70</v>
      </c>
      <c r="F8" s="19">
        <f t="shared" si="0"/>
        <v>70</v>
      </c>
    </row>
    <row r="9" spans="2:6" x14ac:dyDescent="0.3">
      <c r="B9" s="20" t="s">
        <v>6</v>
      </c>
      <c r="C9" s="13" t="s">
        <v>13</v>
      </c>
      <c r="D9" s="8">
        <f>(D7*D4*D6)/(D5-D11)</f>
        <v>17.999999999999996</v>
      </c>
      <c r="E9" s="14" t="s">
        <v>13</v>
      </c>
      <c r="F9" s="31" t="s">
        <v>13</v>
      </c>
    </row>
    <row r="10" spans="2:6" x14ac:dyDescent="0.3">
      <c r="B10" s="22" t="s">
        <v>15</v>
      </c>
      <c r="C10" s="2">
        <f>C7/C8</f>
        <v>0.42857142857142855</v>
      </c>
      <c r="D10" s="10" t="s">
        <v>13</v>
      </c>
      <c r="E10" s="2">
        <f>E7/E8</f>
        <v>0.42857142857142855</v>
      </c>
      <c r="F10" s="18">
        <f>F7/F8</f>
        <v>0.42857142857142855</v>
      </c>
    </row>
    <row r="11" spans="2:6" x14ac:dyDescent="0.3">
      <c r="B11" s="24" t="s">
        <v>12</v>
      </c>
      <c r="C11" s="9" t="s">
        <v>13</v>
      </c>
      <c r="D11" s="7">
        <v>0.03</v>
      </c>
      <c r="E11" s="15" t="s">
        <v>13</v>
      </c>
      <c r="F11" s="25">
        <v>0</v>
      </c>
    </row>
    <row r="12" spans="2:6" ht="15" thickBot="1" x14ac:dyDescent="0.35">
      <c r="B12" s="26" t="s">
        <v>14</v>
      </c>
      <c r="C12" s="27">
        <f>C3+C10*(C3-C4)</f>
        <v>0.1</v>
      </c>
      <c r="D12" s="28">
        <f>D3+((D7-D9)/D8)*(D3-D4)</f>
        <v>8.9200000000000002E-2</v>
      </c>
      <c r="E12" s="27">
        <f>E3+E10*(E3-E4)</f>
        <v>0.1</v>
      </c>
      <c r="F12" s="29">
        <f>F3+(1-F6)*F10*(F3-F4)</f>
        <v>9.7299999999999998E-2</v>
      </c>
    </row>
  </sheetData>
  <mergeCells count="2">
    <mergeCell ref="C2:D2"/>
    <mergeCell ref="E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E6EC0-98CB-4F5A-8618-6755973B0E05}">
  <dimension ref="B1:H12"/>
  <sheetViews>
    <sheetView tabSelected="1" topLeftCell="A13" workbookViewId="0">
      <selection activeCell="B19" sqref="B19"/>
    </sheetView>
  </sheetViews>
  <sheetFormatPr defaultRowHeight="14.4" x14ac:dyDescent="0.3"/>
  <cols>
    <col min="2" max="2" width="27.6640625" customWidth="1"/>
    <col min="2000" max="2000" width="2.5546875" customWidth="1"/>
  </cols>
  <sheetData>
    <row r="1" spans="2:8" ht="15" thickBot="1" x14ac:dyDescent="0.35"/>
    <row r="2" spans="2:8" x14ac:dyDescent="0.3">
      <c r="B2" s="30" t="s">
        <v>0</v>
      </c>
      <c r="C2" s="42" t="s">
        <v>9</v>
      </c>
      <c r="D2" s="43"/>
      <c r="E2" s="42" t="s">
        <v>20</v>
      </c>
      <c r="F2" s="44"/>
      <c r="G2" s="42" t="s">
        <v>21</v>
      </c>
      <c r="H2" s="44"/>
    </row>
    <row r="3" spans="2:8" x14ac:dyDescent="0.3">
      <c r="B3" s="17" t="s">
        <v>18</v>
      </c>
      <c r="C3" s="32">
        <v>1</v>
      </c>
      <c r="D3" s="33">
        <f>C3</f>
        <v>1</v>
      </c>
      <c r="E3" s="34">
        <f>D3</f>
        <v>1</v>
      </c>
      <c r="F3" s="35">
        <f>C3</f>
        <v>1</v>
      </c>
      <c r="G3" s="34">
        <f>F3</f>
        <v>1</v>
      </c>
      <c r="H3" s="35">
        <f>E3</f>
        <v>1</v>
      </c>
    </row>
    <row r="4" spans="2:8" x14ac:dyDescent="0.3">
      <c r="B4" s="17" t="s">
        <v>17</v>
      </c>
      <c r="C4" s="32">
        <v>0.2</v>
      </c>
      <c r="D4" s="33">
        <f>C4</f>
        <v>0.2</v>
      </c>
      <c r="E4" s="34">
        <f>D4</f>
        <v>0.2</v>
      </c>
      <c r="F4" s="35">
        <f t="shared" ref="F4:F8" si="0">C4</f>
        <v>0.2</v>
      </c>
      <c r="G4" s="34">
        <v>0</v>
      </c>
      <c r="H4" s="35">
        <v>0</v>
      </c>
    </row>
    <row r="5" spans="2:8" x14ac:dyDescent="0.3">
      <c r="B5" s="17" t="s">
        <v>19</v>
      </c>
      <c r="C5" s="34">
        <f>C3</f>
        <v>1</v>
      </c>
      <c r="D5" s="33">
        <f>D4</f>
        <v>0.2</v>
      </c>
      <c r="E5" s="34">
        <f>E3</f>
        <v>1</v>
      </c>
      <c r="F5" s="35">
        <f>F4</f>
        <v>0.2</v>
      </c>
      <c r="G5" s="34">
        <f>G3</f>
        <v>1</v>
      </c>
      <c r="H5" s="35">
        <f>H4</f>
        <v>0</v>
      </c>
    </row>
    <row r="6" spans="2:8" x14ac:dyDescent="0.3">
      <c r="B6" s="17" t="s">
        <v>5</v>
      </c>
      <c r="C6" s="32">
        <v>0.15</v>
      </c>
      <c r="D6" s="33">
        <f t="shared" ref="D6:E8" si="1">C6</f>
        <v>0.15</v>
      </c>
      <c r="E6" s="34">
        <f t="shared" si="1"/>
        <v>0.15</v>
      </c>
      <c r="F6" s="35">
        <f t="shared" si="0"/>
        <v>0.15</v>
      </c>
      <c r="G6" s="34">
        <f t="shared" ref="G6:G8" si="2">F6</f>
        <v>0.15</v>
      </c>
      <c r="H6" s="35">
        <f t="shared" ref="H6:H8" si="3">E6</f>
        <v>0.15</v>
      </c>
    </row>
    <row r="7" spans="2:8" x14ac:dyDescent="0.3">
      <c r="B7" s="17" t="s">
        <v>7</v>
      </c>
      <c r="C7" s="3">
        <v>30</v>
      </c>
      <c r="D7" s="1">
        <f t="shared" si="1"/>
        <v>30</v>
      </c>
      <c r="E7" s="12">
        <f t="shared" si="1"/>
        <v>30</v>
      </c>
      <c r="F7" s="19">
        <f t="shared" si="0"/>
        <v>30</v>
      </c>
      <c r="G7" s="12">
        <f t="shared" si="2"/>
        <v>30</v>
      </c>
      <c r="H7" s="19">
        <f t="shared" si="3"/>
        <v>30</v>
      </c>
    </row>
    <row r="8" spans="2:8" x14ac:dyDescent="0.3">
      <c r="B8" s="17" t="s">
        <v>8</v>
      </c>
      <c r="C8" s="3">
        <v>70</v>
      </c>
      <c r="D8" s="1">
        <f t="shared" si="1"/>
        <v>70</v>
      </c>
      <c r="E8" s="12">
        <f t="shared" si="1"/>
        <v>70</v>
      </c>
      <c r="F8" s="19">
        <f t="shared" si="0"/>
        <v>70</v>
      </c>
      <c r="G8" s="12">
        <f t="shared" si="2"/>
        <v>70</v>
      </c>
      <c r="H8" s="19">
        <f t="shared" si="3"/>
        <v>70</v>
      </c>
    </row>
    <row r="9" spans="2:8" x14ac:dyDescent="0.3">
      <c r="B9" s="20" t="s">
        <v>6</v>
      </c>
      <c r="C9" s="13" t="s">
        <v>13</v>
      </c>
      <c r="D9" s="8">
        <f>(D7*D4*D6)/(D5-D11)</f>
        <v>5.2941176470588225</v>
      </c>
      <c r="E9" s="14" t="s">
        <v>13</v>
      </c>
      <c r="F9" s="31" t="s">
        <v>13</v>
      </c>
      <c r="G9" s="14" t="s">
        <v>13</v>
      </c>
      <c r="H9" s="31" t="s">
        <v>13</v>
      </c>
    </row>
    <row r="10" spans="2:8" x14ac:dyDescent="0.3">
      <c r="B10" s="22" t="s">
        <v>15</v>
      </c>
      <c r="C10" s="2">
        <f>C7/C8</f>
        <v>0.42857142857142855</v>
      </c>
      <c r="D10" s="10" t="s">
        <v>13</v>
      </c>
      <c r="E10" s="2">
        <f>E7/E8</f>
        <v>0.42857142857142855</v>
      </c>
      <c r="F10" s="18">
        <f>F7/F8</f>
        <v>0.42857142857142855</v>
      </c>
      <c r="G10" s="2">
        <f>G7/G8</f>
        <v>0.42857142857142855</v>
      </c>
      <c r="H10" s="18">
        <f>H7/H8</f>
        <v>0.42857142857142855</v>
      </c>
    </row>
    <row r="11" spans="2:8" x14ac:dyDescent="0.3">
      <c r="B11" s="24" t="s">
        <v>12</v>
      </c>
      <c r="C11" s="9" t="s">
        <v>13</v>
      </c>
      <c r="D11" s="7">
        <v>0.03</v>
      </c>
      <c r="E11" s="15" t="s">
        <v>13</v>
      </c>
      <c r="F11" s="25">
        <v>0</v>
      </c>
      <c r="G11" s="15"/>
      <c r="H11" s="25"/>
    </row>
    <row r="12" spans="2:8" ht="15" thickBot="1" x14ac:dyDescent="0.35">
      <c r="B12" s="26" t="s">
        <v>16</v>
      </c>
      <c r="C12" s="36">
        <f>C3+C10*(C3-C4)</f>
        <v>1.342857142857143</v>
      </c>
      <c r="D12" s="37">
        <f>D3+((D7-D9)/D8)*(D3-D4)</f>
        <v>1.2823529411764707</v>
      </c>
      <c r="E12" s="36">
        <f>E3+E10*(E3-E4)</f>
        <v>1.342857142857143</v>
      </c>
      <c r="F12" s="38">
        <f>F3+(1-F6)*F10*(F3-F4)</f>
        <v>1.2914285714285714</v>
      </c>
      <c r="G12" s="36">
        <f>(1+G10)*G3</f>
        <v>1.4285714285714286</v>
      </c>
      <c r="H12" s="38">
        <f>(1+(1-H6)*H10)*H3</f>
        <v>1.3642857142857143</v>
      </c>
    </row>
  </sheetData>
  <mergeCells count="3">
    <mergeCell ref="C2:D2"/>
    <mergeCell ref="E2:F2"/>
    <mergeCell ref="G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Unlevered CoE</vt:lpstr>
      <vt:lpstr>Levered CoE</vt:lpstr>
      <vt:lpstr>Levered Beta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Shota Modebadze</dc:creator>
  <cp:lastModifiedBy>Shota Modebadze</cp:lastModifiedBy>
  <dcterms:created xsi:type="dcterms:W3CDTF">2015-06-05T18:17:20Z</dcterms:created>
  <dcterms:modified xsi:type="dcterms:W3CDTF">2024-07-29T18:37:29Z</dcterms:modified>
</cp:coreProperties>
</file>